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9980" windowHeight="6345" activeTab="2"/>
  </bookViews>
  <sheets>
    <sheet name="pl-1" sheetId="1" r:id="rId1"/>
    <sheet name="pl-2" sheetId="2" r:id="rId2"/>
    <sheet name="bs" sheetId="3" r:id="rId3"/>
    <sheet name="EQUITY" sheetId="4" r:id="rId4"/>
    <sheet name="cflow" sheetId="5" r:id="rId5"/>
    <sheet name="summary" sheetId="6" r:id="rId6"/>
    <sheet name="addinfo" sheetId="7" r:id="rId7"/>
    <sheet name="Notes" sheetId="8" r:id="rId8"/>
  </sheets>
  <definedNames>
    <definedName name="_xlnm.Print_Area" localSheetId="2">'bs'!$A$1:$F$98</definedName>
    <definedName name="_xlnm.Print_Area" localSheetId="4">'cflow'!$A$1:$H$68</definedName>
    <definedName name="_xlnm.Print_Area" localSheetId="3">'EQUITY'!$A$1:$I$51</definedName>
    <definedName name="_xlnm.Print_Area" localSheetId="7">'Notes'!$A$1:$J$325</definedName>
    <definedName name="_xlnm.Print_Area" localSheetId="0">'pl-1'!$A$1:$J$52</definedName>
    <definedName name="_xlnm.Print_Area" localSheetId="1">'pl-2'!$A$1:$J$40</definedName>
    <definedName name="_xlnm.Print_Titles" localSheetId="4">'cflow'!$1:$6</definedName>
  </definedNames>
  <calcPr fullCalcOnLoad="1"/>
</workbook>
</file>

<file path=xl/sharedStrings.xml><?xml version="1.0" encoding="utf-8"?>
<sst xmlns="http://schemas.openxmlformats.org/spreadsheetml/2006/main" count="515" uniqueCount="315">
  <si>
    <t>CURRENT</t>
  </si>
  <si>
    <t>QUARTER</t>
  </si>
  <si>
    <t>RM'000</t>
  </si>
  <si>
    <t>Share Capital</t>
  </si>
  <si>
    <t>Reserves</t>
  </si>
  <si>
    <t>Minority Interests</t>
  </si>
  <si>
    <t>Revenue</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</si>
  <si>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</si>
  <si>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</si>
  <si>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</si>
  <si>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</si>
  <si>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</si>
  <si>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</si>
  <si>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</si>
  <si>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</si>
  <si>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</si>
  <si>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</si>
  <si>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</si>
  <si>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</si>
  <si>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</si>
  <si>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</si>
  <si>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</si>
  <si>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</si>
  <si>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</si>
  <si>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</si>
  <si>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</si>
  <si>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</si>
  <si>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</si>
  <si>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</si>
  <si>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</si>
  <si>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</si>
  <si>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</si>
  <si>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</si>
  <si>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</si>
  <si>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</si>
  <si>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</si>
  <si>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</si>
  <si>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</si>
  <si>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</si>
  <si>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</si>
  <si>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</si>
  <si>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</si>
  <si>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</si>
  <si>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</si>
  <si>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</si>
  <si>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</si>
  <si>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</si>
  <si>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</si>
  <si>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</si>
  <si>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</si>
  <si>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</si>
  <si>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</si>
  <si>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Net Changes in Cash &amp; Cash Equivalents</t>
  </si>
  <si>
    <t>Share</t>
  </si>
  <si>
    <t xml:space="preserve">Share  Capital </t>
  </si>
  <si>
    <t xml:space="preserve">Shares </t>
  </si>
  <si>
    <t>Ordinary</t>
  </si>
  <si>
    <t xml:space="preserve">Irredeemable </t>
  </si>
  <si>
    <t xml:space="preserve">convertible </t>
  </si>
  <si>
    <t xml:space="preserve">preference </t>
  </si>
  <si>
    <t xml:space="preserve">shares </t>
  </si>
  <si>
    <t>SEPT</t>
  </si>
  <si>
    <t>PART A2 :</t>
  </si>
  <si>
    <t xml:space="preserve"> SUMMARY OF KEY FINANCIAL INFORMATION</t>
  </si>
  <si>
    <t>PART A3 :</t>
  </si>
  <si>
    <t>Cash &amp; Cash Equivalents at beginning of year</t>
  </si>
  <si>
    <t xml:space="preserve">fd </t>
  </si>
  <si>
    <t>Premium &amp;</t>
  </si>
  <si>
    <t xml:space="preserve"> Other Capital  </t>
  </si>
  <si>
    <t xml:space="preserve"> Reserves </t>
  </si>
  <si>
    <t xml:space="preserve">Subtotal </t>
  </si>
  <si>
    <t xml:space="preserve">Minority </t>
  </si>
  <si>
    <t>Interest</t>
  </si>
  <si>
    <t xml:space="preserve">Equity </t>
  </si>
  <si>
    <t xml:space="preserve">Assets </t>
  </si>
  <si>
    <t xml:space="preserve">Non-Current Assets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</si>
  <si>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</si>
  <si>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</si>
  <si>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</si>
  <si>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</si>
  <si>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</si>
  <si>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</si>
  <si>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</si>
  <si>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</si>
  <si>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</si>
  <si>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</si>
  <si>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PART A1 : QUARTERLY REPORT</t>
  </si>
  <si>
    <t>NOTE</t>
  </si>
  <si>
    <t>IV</t>
  </si>
  <si>
    <t>II</t>
  </si>
  <si>
    <t>III</t>
  </si>
  <si>
    <t xml:space="preserve">Equity Attributable To Equity Holders of the Parent </t>
  </si>
  <si>
    <t xml:space="preserve">Land held for development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</si>
  <si>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</si>
  <si>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</si>
  <si>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</si>
  <si>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</si>
  <si>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</si>
  <si>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</si>
  <si>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</si>
  <si>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</si>
  <si>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</si>
  <si>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</si>
  <si>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</si>
  <si>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</si>
  <si>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</si>
  <si>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</si>
  <si>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</si>
  <si>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</si>
  <si>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</si>
  <si>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</si>
  <si>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</si>
  <si>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</si>
  <si>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</si>
  <si>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TAXATION </t>
  </si>
  <si>
    <t xml:space="preserve">STATUS OF CORPORATE PROPOSALS </t>
  </si>
  <si>
    <t xml:space="preserve">DIVIDENDS </t>
  </si>
  <si>
    <t xml:space="preserve">BY ORDER OF THE BOARD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</si>
  <si>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</si>
  <si>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</si>
  <si>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</si>
  <si>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</si>
  <si>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</si>
  <si>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</si>
  <si>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</si>
  <si>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</si>
  <si>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</si>
  <si>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</si>
  <si>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</si>
  <si>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</si>
  <si>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</si>
  <si>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</si>
  <si>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</si>
  <si>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</si>
  <si>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</si>
  <si>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</si>
  <si>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</si>
  <si>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</si>
  <si>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</si>
  <si>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</si>
  <si>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</si>
  <si>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</si>
  <si>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</si>
  <si>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</si>
  <si>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</si>
  <si>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</si>
  <si>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</si>
  <si>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B6.</t>
  </si>
  <si>
    <t>B7.</t>
  </si>
  <si>
    <t>B8.</t>
  </si>
  <si>
    <t xml:space="preserve">GROUP BORROWINGS </t>
  </si>
  <si>
    <t>Loan</t>
  </si>
  <si>
    <t>Overdraft</t>
  </si>
  <si>
    <t>B9.</t>
  </si>
  <si>
    <t>B10.</t>
  </si>
  <si>
    <t>B11.</t>
  </si>
  <si>
    <t>B12.</t>
  </si>
  <si>
    <t xml:space="preserve">Long Term  - Secured </t>
  </si>
  <si>
    <t xml:space="preserve">UNUSUAL ITEMS AFFECTING ASSETS, LIABILITIES, EQUITY, </t>
  </si>
  <si>
    <t xml:space="preserve">od </t>
  </si>
  <si>
    <t>A9</t>
  </si>
  <si>
    <t>Investment properties</t>
  </si>
  <si>
    <t xml:space="preserve">Loan </t>
  </si>
  <si>
    <t>Malaysian tax expense</t>
  </si>
  <si>
    <t xml:space="preserve">Trade and other receivables </t>
  </si>
  <si>
    <t xml:space="preserve">Goodwill </t>
  </si>
  <si>
    <t>Refurbishment of investment properties</t>
  </si>
  <si>
    <t xml:space="preserve">Total comprehensive income </t>
  </si>
  <si>
    <t>Profit/(Loss) before tax</t>
  </si>
  <si>
    <t>Cash Flow from Financing Activity</t>
  </si>
  <si>
    <t>Net cash used in financing activity</t>
  </si>
  <si>
    <t xml:space="preserve">Tax Payable </t>
  </si>
  <si>
    <t xml:space="preserve">Profit/(Loss) attributable to ordinary equity </t>
  </si>
  <si>
    <t>Basic earnings/(loss) per share (sen)</t>
  </si>
  <si>
    <t xml:space="preserve">  - current year </t>
  </si>
  <si>
    <t xml:space="preserve">Short Term - Secured </t>
  </si>
  <si>
    <t>Profit/ (Loss) from operations</t>
  </si>
  <si>
    <t xml:space="preserve">The figures have not been audited </t>
  </si>
  <si>
    <t>Current</t>
  </si>
  <si>
    <t xml:space="preserve">Comparative </t>
  </si>
  <si>
    <t>3 MONTHS</t>
  </si>
  <si>
    <t>6 MONTHS</t>
  </si>
  <si>
    <t>Quarter</t>
  </si>
  <si>
    <t xml:space="preserve">Cumulative </t>
  </si>
  <si>
    <t>CUMULATIVE</t>
  </si>
  <si>
    <t xml:space="preserve">Ended </t>
  </si>
  <si>
    <t>Ended</t>
  </si>
  <si>
    <t>To</t>
  </si>
  <si>
    <t>TO</t>
  </si>
  <si>
    <t>31/03/2005</t>
  </si>
  <si>
    <t>30/06/2005</t>
  </si>
  <si>
    <t xml:space="preserve"> </t>
  </si>
  <si>
    <t>Operating expenses</t>
  </si>
  <si>
    <t>Other operating income</t>
  </si>
  <si>
    <t>Finance cost</t>
  </si>
  <si>
    <t>Taxation</t>
  </si>
  <si>
    <t>Attributable to :</t>
  </si>
  <si>
    <t xml:space="preserve">Equity holders of the parent </t>
  </si>
  <si>
    <t>Minority interests</t>
  </si>
  <si>
    <t xml:space="preserve">  to equity holders of the parent :-</t>
  </si>
  <si>
    <t>(i) Basic  (sen)</t>
  </si>
  <si>
    <t>Profit/(Loss) from operations</t>
  </si>
  <si>
    <t>Profit/(Loss) before taxation</t>
  </si>
  <si>
    <t>I(B)</t>
  </si>
  <si>
    <t>Other comprehensive income</t>
  </si>
  <si>
    <t>I(A)</t>
  </si>
  <si>
    <t>(Unaudited)</t>
  </si>
  <si>
    <t xml:space="preserve">As At </t>
  </si>
  <si>
    <t>CONDENSED CONSOLIDATED INCOME STATEMENT</t>
  </si>
  <si>
    <t>Earnings/(Loss) per share attributable</t>
  </si>
  <si>
    <t>(ii) Diluted (sen)</t>
  </si>
  <si>
    <t>CONDENSED CONSOLIDATED STATEMENT OF COMPREHENSIVE INCOME</t>
  </si>
  <si>
    <t>CONDENSED CONSOLIDATED STATEMENT OF CHANGES IN TOTAL EQUITY</t>
  </si>
  <si>
    <t xml:space="preserve">CONDENSED CONSOLIDATED STATEMENT OF FINANCIAL POSITION </t>
  </si>
  <si>
    <t>CONDENSED CONSOLIDATED STATEMENT OF CASH FLOWS</t>
  </si>
  <si>
    <t>NET INCOME OR CASH FLOWS</t>
  </si>
  <si>
    <t>&lt;---------------            Attributable to Equity Holders of the Parent              ------------------&gt;</t>
  </si>
  <si>
    <t>31.12.2010</t>
  </si>
  <si>
    <t xml:space="preserve">CASH </t>
  </si>
  <si>
    <t>Other current assets</t>
  </si>
  <si>
    <t>Tax recoverable</t>
  </si>
  <si>
    <t xml:space="preserve">Other Current Liabilities </t>
  </si>
  <si>
    <t>Deposits pledged</t>
  </si>
  <si>
    <t xml:space="preserve">As at </t>
  </si>
  <si>
    <t>Total retained profits of Mulpha Land Berhad and its subsidiaries:</t>
  </si>
  <si>
    <t>-</t>
  </si>
  <si>
    <t xml:space="preserve">Realised </t>
  </si>
  <si>
    <t xml:space="preserve">Unrealised </t>
  </si>
  <si>
    <t xml:space="preserve">(restated) </t>
  </si>
  <si>
    <t xml:space="preserve">Variance </t>
  </si>
  <si>
    <t xml:space="preserve">Revenue </t>
  </si>
  <si>
    <t xml:space="preserve">Taxation </t>
  </si>
  <si>
    <t xml:space="preserve">Minority Interests </t>
  </si>
  <si>
    <t xml:space="preserve">Income Statement </t>
  </si>
  <si>
    <t xml:space="preserve">Individual Period </t>
  </si>
  <si>
    <t xml:space="preserve">Current Year Quarter </t>
  </si>
  <si>
    <t xml:space="preserve">Cumulative Period </t>
  </si>
  <si>
    <t>Current Year To date</t>
  </si>
  <si>
    <t xml:space="preserve">Before the </t>
  </si>
  <si>
    <t xml:space="preserve">adoption of </t>
  </si>
  <si>
    <t>IC 15</t>
  </si>
  <si>
    <t xml:space="preserve">After the </t>
  </si>
  <si>
    <t xml:space="preserve">The adoption of IC Interpretation 15 had the following impact on the financial results as follows: </t>
  </si>
  <si>
    <t>Attributable to:</t>
  </si>
  <si>
    <t>Equity holders of the parent</t>
  </si>
  <si>
    <t>(c)</t>
  </si>
  <si>
    <t>Tax paid</t>
  </si>
  <si>
    <t>Effects of adopting IC Interpretation 15</t>
  </si>
  <si>
    <t>At beginning of year (restated)</t>
  </si>
  <si>
    <t>Balance at beginning of year, as previously stated</t>
  </si>
  <si>
    <t>Balance at beginning of year (restated)</t>
  </si>
  <si>
    <t xml:space="preserve">Profit from operations </t>
  </si>
  <si>
    <t>Conversion of Irredeemable Convertible Preference Shares</t>
  </si>
  <si>
    <t>Reduction of par value of the ordinary shares</t>
  </si>
  <si>
    <t>Net drawdown/(repayment of) borrowings</t>
  </si>
  <si>
    <t>Operating profit before changes in working capital</t>
  </si>
  <si>
    <t>Dividend paid to a minority interest</t>
  </si>
  <si>
    <t>Cash generated from operations</t>
  </si>
  <si>
    <t>Angeline Ng Sek Oi</t>
  </si>
  <si>
    <t>EARNINGS/(LOSS)  PER SHARE</t>
  </si>
  <si>
    <t xml:space="preserve">Consolidated Adjustments </t>
  </si>
  <si>
    <t xml:space="preserve">Balance as at 31 December 2010 </t>
  </si>
  <si>
    <t>Balance as at 31 December 2011</t>
  </si>
  <si>
    <t xml:space="preserve">12 months </t>
  </si>
  <si>
    <t>31.12.11</t>
  </si>
  <si>
    <t>31.12.10</t>
  </si>
  <si>
    <t xml:space="preserve"> 31.12.2011</t>
  </si>
  <si>
    <t>31.12.2011</t>
  </si>
  <si>
    <t xml:space="preserve"> FOR THE FINANCIAL YEAR ENDED 31 DECEMBER 2011</t>
  </si>
  <si>
    <t>Proceeds from sale of property, plant &amp; equipment</t>
  </si>
  <si>
    <t>Rights issues expenses</t>
  </si>
  <si>
    <t xml:space="preserve"> ADDITIONAL INFORMATION FOR THE FINANCIAL YEAR ENDED 31 DECEMBER 2011</t>
  </si>
  <si>
    <t>Profit/(Loss) for the year</t>
  </si>
  <si>
    <t xml:space="preserve">   for the year</t>
  </si>
  <si>
    <t>Total comprehensive income/(loss) for the year</t>
  </si>
  <si>
    <t>Total comprehensive income for the year</t>
  </si>
  <si>
    <t>Profit before tax</t>
  </si>
  <si>
    <t>Net cash generated from operating activities</t>
  </si>
  <si>
    <t>Cash &amp; Cash Equivalents at end of financial year</t>
  </si>
  <si>
    <t>Profit from operations</t>
  </si>
  <si>
    <t xml:space="preserve">Profit before taxation </t>
  </si>
  <si>
    <t>Retained Profits</t>
  </si>
  <si>
    <t>21 February 2012</t>
  </si>
  <si>
    <t>Net cash generated from investing activities</t>
  </si>
  <si>
    <t xml:space="preserve">Current </t>
  </si>
  <si>
    <t>Year</t>
  </si>
  <si>
    <t>31/12/2011</t>
  </si>
  <si>
    <t>Todate</t>
  </si>
  <si>
    <t>Depreciation of investment properties</t>
  </si>
  <si>
    <t xml:space="preserve">     of prior years</t>
  </si>
  <si>
    <t xml:space="preserve">  - over/(under) provision of tax in respect </t>
  </si>
  <si>
    <t>Depreciation of property, plant &amp; equipment</t>
  </si>
  <si>
    <t>B6</t>
  </si>
  <si>
    <t>B11</t>
  </si>
  <si>
    <t>Year ended 31 December 2011</t>
  </si>
  <si>
    <t>Year ended 31 December 2010</t>
  </si>
  <si>
    <t>Proceeds from sale of an investment property</t>
  </si>
  <si>
    <t>Profit for the year</t>
  </si>
  <si>
    <t xml:space="preserve">   Year ended </t>
  </si>
  <si>
    <t>MATERIAL CHANGES IN PROFIT BEFORE TAXATION AGAINST IMMEDIATE</t>
  </si>
  <si>
    <t>PRECEDING QUARTER</t>
  </si>
  <si>
    <t xml:space="preserve">PROSPECTS </t>
  </si>
  <si>
    <t>PROFIT/(LOSS) BEFORE TAXATION</t>
  </si>
  <si>
    <t>Depreciation of property, plant and equipment</t>
  </si>
  <si>
    <t>Gain on disposal of an investment property</t>
  </si>
  <si>
    <t xml:space="preserve">        Year Ended</t>
  </si>
  <si>
    <t>DISCLOSURE OF REALISED AND UNREALISED PROFITS OR LOSSES</t>
  </si>
  <si>
    <t>The retained profits is analysed as follows:</t>
  </si>
  <si>
    <t>STATUS OF CORPORATE PROPOSALS (CONTD.)</t>
  </si>
  <si>
    <t xml:space="preserve">     4th Quarter Ended</t>
  </si>
  <si>
    <t>This is arrived at after charging/(crediting) the following:</t>
  </si>
  <si>
    <t>Quarterly report on consolidated results for the fourth financial quarter ended 31 DECEMBER 2011.</t>
  </si>
  <si>
    <t>FOURTH FINANCIAL QUARTER ENDED 31 DECEMBER  2011</t>
  </si>
  <si>
    <t>FOURTH FINANCIAL QUARTER ENDED 31 DECEMBER 2011</t>
  </si>
  <si>
    <t>B8</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</si>
</sst>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 numFmtId="190" formatCode="#,##0_);[Red]\(#,##0\);&quot;-         &quot;"/>
    <numFmt numFmtId="191" formatCode="#,##0_);[Red]\(#,##0\);&quot;-&quot;"/>
  </numFmts>
  <fonts count="55">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2"/>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Garamond"/>
      <family val="1"/>
    </font>
    <font>
      <sz val="12"/>
      <color indexed="8"/>
      <name val="Times New Roman"/>
      <family val="1"/>
    </font>
    <font>
      <b/>
      <sz val="12"/>
      <color indexed="8"/>
      <name val="Times New Roman"/>
      <family val="1"/>
    </font>
    <font>
      <sz val="9"/>
      <color indexed="8"/>
      <name val="Times New Roman"/>
      <family val="1"/>
    </font>
    <font>
      <sz val="8"/>
      <color indexed="8"/>
      <name val="Times New Roman"/>
      <family val="1"/>
    </font>
    <font>
      <vertAlign val="subscript"/>
      <sz val="12"/>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1"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2" xfId="42" applyNumberFormat="1" applyFont="1" applyFill="1" applyBorder="1" applyAlignment="1">
      <alignment/>
    </xf>
    <xf numFmtId="0" fontId="6" fillId="0" borderId="0" xfId="0" applyFont="1" applyAlignment="1">
      <alignment horizontal="left"/>
    </xf>
    <xf numFmtId="0" fontId="2" fillId="0" borderId="11" xfId="0" applyFont="1" applyBorder="1" applyAlignment="1">
      <alignment/>
    </xf>
    <xf numFmtId="178" fontId="2" fillId="0" borderId="0" xfId="42" applyNumberFormat="1" applyFont="1" applyFill="1" applyBorder="1" applyAlignment="1">
      <alignment horizontal="center"/>
    </xf>
    <xf numFmtId="171" fontId="2" fillId="0" borderId="13" xfId="42" applyNumberFormat="1" applyFont="1" applyFill="1" applyBorder="1" applyAlignment="1">
      <alignment/>
    </xf>
    <xf numFmtId="0" fontId="2" fillId="0" borderId="0" xfId="0" applyFont="1" applyAlignment="1">
      <alignment horizontal="lef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4" xfId="42" applyNumberFormat="1" applyFont="1" applyFill="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1"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4"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0" fontId="1" fillId="0" borderId="0" xfId="0" applyFont="1" applyFill="1" applyAlignment="1">
      <alignment vertical="center"/>
    </xf>
    <xf numFmtId="171" fontId="2" fillId="0" borderId="10" xfId="42" applyNumberFormat="1" applyFont="1" applyFill="1" applyBorder="1" applyAlignment="1">
      <alignment/>
    </xf>
    <xf numFmtId="171" fontId="2" fillId="0" borderId="11" xfId="42" applyNumberFormat="1" applyFont="1" applyBorder="1" applyAlignment="1">
      <alignment/>
    </xf>
    <xf numFmtId="171" fontId="2" fillId="0" borderId="10" xfId="42" applyNumberFormat="1" applyFont="1" applyBorder="1" applyAlignment="1">
      <alignment/>
    </xf>
    <xf numFmtId="41" fontId="2" fillId="0" borderId="10" xfId="0" applyNumberFormat="1" applyFont="1" applyBorder="1" applyAlignment="1">
      <alignment/>
    </xf>
    <xf numFmtId="0" fontId="10" fillId="0" borderId="0" xfId="0" applyFont="1" applyAlignment="1">
      <alignment horizontal="left"/>
    </xf>
    <xf numFmtId="0" fontId="2" fillId="0" borderId="0" xfId="0" applyFont="1" applyAlignment="1" quotePrefix="1">
      <alignment horizontal="left"/>
    </xf>
    <xf numFmtId="0" fontId="2" fillId="0" borderId="11"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41" fontId="2" fillId="0" borderId="0" xfId="0" applyNumberFormat="1" applyFont="1" applyBorder="1" applyAlignment="1">
      <alignment/>
    </xf>
    <xf numFmtId="171" fontId="2" fillId="0" borderId="0" xfId="42" applyNumberFormat="1" applyFont="1" applyAlignment="1">
      <alignment horizontal="right"/>
    </xf>
    <xf numFmtId="189" fontId="1" fillId="0" borderId="0" xfId="0" applyNumberFormat="1" applyFont="1" applyAlignment="1" quotePrefix="1">
      <alignment/>
    </xf>
    <xf numFmtId="171" fontId="2" fillId="0" borderId="0" xfId="42" applyNumberFormat="1" applyFont="1" applyFill="1" applyAlignment="1">
      <alignment/>
    </xf>
    <xf numFmtId="0" fontId="2" fillId="32"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49" fontId="1" fillId="0" borderId="0" xfId="0" applyNumberFormat="1" applyFont="1" applyBorder="1" applyAlignment="1">
      <alignment/>
    </xf>
    <xf numFmtId="49" fontId="2" fillId="0" borderId="0" xfId="0" applyNumberFormat="1" applyFont="1" applyBorder="1" applyAlignment="1">
      <alignment/>
    </xf>
    <xf numFmtId="15" fontId="1" fillId="0" borderId="0" xfId="0" applyNumberFormat="1" applyFont="1" applyAlignment="1">
      <alignment/>
    </xf>
    <xf numFmtId="15" fontId="1" fillId="0" borderId="0" xfId="0" applyNumberFormat="1" applyFont="1" applyAlignment="1" quotePrefix="1">
      <alignment/>
    </xf>
    <xf numFmtId="0" fontId="1" fillId="0" borderId="0" xfId="0" applyFont="1" applyAlignment="1" quotePrefix="1">
      <alignment horizontal="center"/>
    </xf>
    <xf numFmtId="171" fontId="2" fillId="0" borderId="11" xfId="42" applyNumberFormat="1" applyFont="1" applyBorder="1" applyAlignment="1">
      <alignment/>
    </xf>
    <xf numFmtId="171" fontId="3" fillId="0" borderId="11" xfId="42" applyNumberFormat="1" applyFont="1" applyFill="1" applyBorder="1" applyAlignment="1">
      <alignment/>
    </xf>
    <xf numFmtId="0" fontId="2" fillId="0" borderId="0" xfId="0" applyFont="1" applyAlignment="1">
      <alignment horizontal="center"/>
    </xf>
    <xf numFmtId="171" fontId="2" fillId="0" borderId="13" xfId="42" applyNumberFormat="1" applyFont="1" applyBorder="1" applyAlignment="1">
      <alignment/>
    </xf>
    <xf numFmtId="171" fontId="2" fillId="0" borderId="15" xfId="42" applyNumberFormat="1" applyFont="1" applyBorder="1" applyAlignment="1">
      <alignment/>
    </xf>
    <xf numFmtId="0" fontId="2" fillId="0" borderId="0" xfId="0" applyFont="1" applyBorder="1" applyAlignment="1">
      <alignment/>
    </xf>
    <xf numFmtId="0" fontId="2" fillId="0" borderId="0" xfId="0" applyFont="1" applyAlignment="1">
      <alignment horizontal="right"/>
    </xf>
    <xf numFmtId="172" fontId="2" fillId="0" borderId="13" xfId="0" applyNumberFormat="1" applyFont="1" applyBorder="1" applyAlignment="1">
      <alignment/>
    </xf>
    <xf numFmtId="172" fontId="2" fillId="0" borderId="0" xfId="0" applyNumberFormat="1" applyFont="1" applyBorder="1" applyAlignment="1">
      <alignment/>
    </xf>
    <xf numFmtId="10" fontId="2" fillId="0" borderId="0" xfId="0" applyNumberFormat="1" applyFont="1" applyBorder="1" applyAlignment="1">
      <alignment/>
    </xf>
    <xf numFmtId="0" fontId="2" fillId="0" borderId="0" xfId="0" applyFont="1" applyAlignment="1" quotePrefix="1">
      <alignment/>
    </xf>
    <xf numFmtId="10" fontId="2" fillId="0" borderId="0" xfId="0" applyNumberFormat="1" applyFont="1" applyAlignment="1">
      <alignment/>
    </xf>
    <xf numFmtId="15" fontId="1" fillId="0" borderId="0" xfId="0" applyNumberFormat="1" applyFont="1" applyFill="1" applyBorder="1" applyAlignment="1">
      <alignment horizontal="center"/>
    </xf>
    <xf numFmtId="171" fontId="2" fillId="0" borderId="0" xfId="0" applyNumberFormat="1" applyFont="1" applyBorder="1" applyAlignment="1">
      <alignment/>
    </xf>
    <xf numFmtId="0" fontId="2" fillId="0" borderId="0" xfId="0" applyFont="1" applyAlignment="1" quotePrefix="1">
      <alignment horizontal="center"/>
    </xf>
    <xf numFmtId="0" fontId="1" fillId="0" borderId="0" xfId="0" applyFont="1" applyBorder="1" applyAlignment="1">
      <alignment horizontal="right"/>
    </xf>
    <xf numFmtId="0" fontId="1" fillId="0" borderId="0" xfId="0" applyFont="1" applyBorder="1" applyAlignment="1" quotePrefix="1">
      <alignment horizontal="right"/>
    </xf>
    <xf numFmtId="171" fontId="2" fillId="0" borderId="13" xfId="42" applyNumberFormat="1" applyFont="1" applyBorder="1" applyAlignment="1">
      <alignment/>
    </xf>
    <xf numFmtId="178" fontId="2" fillId="0" borderId="11" xfId="42" applyNumberFormat="1" applyFont="1" applyFill="1" applyBorder="1" applyAlignment="1">
      <alignment/>
    </xf>
    <xf numFmtId="171" fontId="2" fillId="0" borderId="11" xfId="42" applyNumberFormat="1" applyFont="1" applyFill="1" applyBorder="1" applyAlignment="1">
      <alignment horizontal="center"/>
    </xf>
    <xf numFmtId="171" fontId="2" fillId="0" borderId="16" xfId="0" applyNumberFormat="1" applyFont="1" applyBorder="1" applyAlignment="1">
      <alignment/>
    </xf>
    <xf numFmtId="14" fontId="2" fillId="0" borderId="0" xfId="0" applyNumberFormat="1" applyFont="1" applyAlignment="1" quotePrefix="1">
      <alignment horizontal="center"/>
    </xf>
    <xf numFmtId="0" fontId="2" fillId="0" borderId="11" xfId="0" applyFont="1" applyBorder="1" applyAlignment="1">
      <alignment horizontal="center"/>
    </xf>
    <xf numFmtId="0" fontId="10" fillId="0" borderId="0" xfId="0" applyFont="1" applyAlignment="1">
      <alignment horizontal="center"/>
    </xf>
    <xf numFmtId="0" fontId="1" fillId="0" borderId="0" xfId="0" applyFont="1" applyBorder="1" applyAlignment="1" quotePrefix="1">
      <alignment/>
    </xf>
    <xf numFmtId="178" fontId="2" fillId="0" borderId="11" xfId="42" applyNumberFormat="1" applyFont="1" applyFill="1" applyBorder="1" applyAlignment="1">
      <alignment horizontal="center"/>
    </xf>
    <xf numFmtId="0" fontId="11" fillId="0" borderId="0" xfId="0" applyFont="1" applyAlignment="1">
      <alignment/>
    </xf>
    <xf numFmtId="172" fontId="2" fillId="0" borderId="13" xfId="0" applyNumberFormat="1" applyFont="1" applyFill="1" applyBorder="1" applyAlignment="1">
      <alignment/>
    </xf>
    <xf numFmtId="172" fontId="2" fillId="0" borderId="0" xfId="0" applyNumberFormat="1" applyFont="1" applyFill="1" applyBorder="1" applyAlignment="1">
      <alignment/>
    </xf>
    <xf numFmtId="41" fontId="2" fillId="0" borderId="11" xfId="0" applyNumberFormat="1" applyFont="1" applyFill="1" applyBorder="1" applyAlignment="1">
      <alignment/>
    </xf>
    <xf numFmtId="171" fontId="2" fillId="0" borderId="0" xfId="0" applyNumberFormat="1" applyFont="1" applyFill="1" applyAlignment="1">
      <alignment/>
    </xf>
    <xf numFmtId="43" fontId="2" fillId="0" borderId="0" xfId="42" applyFont="1" applyFill="1" applyAlignment="1">
      <alignment/>
    </xf>
    <xf numFmtId="43" fontId="2" fillId="0" borderId="0" xfId="42" applyNumberFormat="1" applyFont="1" applyFill="1" applyAlignment="1">
      <alignment/>
    </xf>
    <xf numFmtId="0" fontId="2" fillId="0" borderId="17" xfId="0" applyFont="1" applyFill="1" applyBorder="1" applyAlignment="1">
      <alignment horizontal="center"/>
    </xf>
    <xf numFmtId="14" fontId="2" fillId="0" borderId="17" xfId="0" applyNumberFormat="1" applyFont="1" applyFill="1" applyBorder="1" applyAlignment="1">
      <alignment horizontal="center"/>
    </xf>
    <xf numFmtId="0" fontId="2" fillId="0" borderId="18" xfId="0" applyFont="1" applyFill="1" applyBorder="1" applyAlignment="1">
      <alignment horizontal="center"/>
    </xf>
    <xf numFmtId="0" fontId="2" fillId="0" borderId="18" xfId="0" applyFont="1" applyFill="1" applyBorder="1" applyAlignment="1">
      <alignment/>
    </xf>
    <xf numFmtId="171" fontId="2" fillId="0" borderId="19" xfId="42" applyNumberFormat="1" applyFont="1" applyFill="1" applyBorder="1" applyAlignment="1">
      <alignment/>
    </xf>
    <xf numFmtId="171" fontId="2" fillId="0" borderId="18" xfId="42" applyNumberFormat="1" applyFont="1" applyFill="1" applyBorder="1" applyAlignment="1">
      <alignment/>
    </xf>
    <xf numFmtId="171" fontId="2" fillId="0" borderId="20" xfId="42" applyNumberFormat="1" applyFont="1" applyFill="1" applyBorder="1" applyAlignment="1">
      <alignment/>
    </xf>
    <xf numFmtId="171" fontId="2" fillId="0" borderId="21" xfId="42" applyNumberFormat="1" applyFont="1" applyFill="1" applyBorder="1" applyAlignment="1">
      <alignment/>
    </xf>
    <xf numFmtId="171" fontId="2" fillId="0" borderId="0" xfId="42" applyNumberFormat="1" applyFont="1" applyFill="1" applyAlignment="1">
      <alignment/>
    </xf>
    <xf numFmtId="0" fontId="1" fillId="0" borderId="10" xfId="0" applyFont="1" applyFill="1" applyBorder="1" applyAlignment="1">
      <alignment/>
    </xf>
    <xf numFmtId="0" fontId="2" fillId="0" borderId="10" xfId="0" applyFont="1" applyFill="1" applyBorder="1" applyAlignment="1">
      <alignment/>
    </xf>
    <xf numFmtId="171" fontId="2" fillId="0" borderId="14" xfId="42" applyNumberFormat="1" applyFont="1" applyBorder="1" applyAlignment="1">
      <alignment/>
    </xf>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Fill="1" applyAlignment="1">
      <alignment horizontal="right"/>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0" xfId="0" applyFont="1" applyAlignment="1">
      <alignment horizontal="right"/>
    </xf>
    <xf numFmtId="0" fontId="2" fillId="0" borderId="0" xfId="0" applyFont="1" applyFill="1" applyAlignment="1" quotePrefix="1">
      <alignment horizontal="right"/>
    </xf>
    <xf numFmtId="0" fontId="2" fillId="0" borderId="15" xfId="0" applyFont="1" applyFill="1" applyBorder="1" applyAlignment="1">
      <alignment horizontal="center"/>
    </xf>
    <xf numFmtId="0" fontId="2" fillId="0"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914400</xdr:colOff>
      <xdr:row>0</xdr:row>
      <xdr:rowOff>0</xdr:rowOff>
    </xdr:to>
    <xdr:sp>
      <xdr:nvSpPr>
        <xdr:cNvPr id="1"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3"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4"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5"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oneCellAnchor>
    <xdr:from>
      <xdr:col>0</xdr:col>
      <xdr:colOff>28575</xdr:colOff>
      <xdr:row>46</xdr:row>
      <xdr:rowOff>38100</xdr:rowOff>
    </xdr:from>
    <xdr:ext cx="6467475" cy="1171575"/>
    <xdr:sp>
      <xdr:nvSpPr>
        <xdr:cNvPr id="6" name="Text Box 18"/>
        <xdr:cNvSpPr txBox="1">
          <a:spLocks noChangeArrowheads="1"/>
        </xdr:cNvSpPr>
      </xdr:nvSpPr>
      <xdr:spPr>
        <a:xfrm>
          <a:off x="28575" y="8867775"/>
          <a:ext cx="6467475" cy="11715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The Condensed Consolidated Income Statement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180</xdr:row>
      <xdr:rowOff>9525</xdr:rowOff>
    </xdr:from>
    <xdr:to>
      <xdr:col>9</xdr:col>
      <xdr:colOff>914400</xdr:colOff>
      <xdr:row>180</xdr:row>
      <xdr:rowOff>9525</xdr:rowOff>
    </xdr:to>
    <xdr:sp>
      <xdr:nvSpPr>
        <xdr:cNvPr id="1" name="Text 184"/>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180</xdr:row>
      <xdr:rowOff>9525</xdr:rowOff>
    </xdr:from>
    <xdr:to>
      <xdr:col>10</xdr:col>
      <xdr:colOff>0</xdr:colOff>
      <xdr:row>180</xdr:row>
      <xdr:rowOff>9525</xdr:rowOff>
    </xdr:to>
    <xdr:sp>
      <xdr:nvSpPr>
        <xdr:cNvPr id="2" name="Text 189"/>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201</xdr:row>
      <xdr:rowOff>152400</xdr:rowOff>
    </xdr:from>
    <xdr:to>
      <xdr:col>9</xdr:col>
      <xdr:colOff>914400</xdr:colOff>
      <xdr:row>201</xdr:row>
      <xdr:rowOff>152400</xdr:rowOff>
    </xdr:to>
    <xdr:sp>
      <xdr:nvSpPr>
        <xdr:cNvPr id="3" name="Text 181"/>
        <xdr:cNvSpPr txBox="1">
          <a:spLocks noChangeArrowheads="1"/>
        </xdr:cNvSpPr>
      </xdr:nvSpPr>
      <xdr:spPr>
        <a:xfrm>
          <a:off x="19050" y="33594675"/>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200</xdr:row>
      <xdr:rowOff>161925</xdr:rowOff>
    </xdr:from>
    <xdr:to>
      <xdr:col>9</xdr:col>
      <xdr:colOff>914400</xdr:colOff>
      <xdr:row>200</xdr:row>
      <xdr:rowOff>161925</xdr:rowOff>
    </xdr:to>
    <xdr:sp>
      <xdr:nvSpPr>
        <xdr:cNvPr id="4" name="Text 181"/>
        <xdr:cNvSpPr txBox="1">
          <a:spLocks noChangeArrowheads="1"/>
        </xdr:cNvSpPr>
      </xdr:nvSpPr>
      <xdr:spPr>
        <a:xfrm>
          <a:off x="0" y="33442275"/>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9525</xdr:colOff>
      <xdr:row>173</xdr:row>
      <xdr:rowOff>104775</xdr:rowOff>
    </xdr:from>
    <xdr:to>
      <xdr:col>11</xdr:col>
      <xdr:colOff>1009650</xdr:colOff>
      <xdr:row>179</xdr:row>
      <xdr:rowOff>142875</xdr:rowOff>
    </xdr:to>
    <xdr:sp>
      <xdr:nvSpPr>
        <xdr:cNvPr id="5" name="Text Box 6"/>
        <xdr:cNvSpPr txBox="1">
          <a:spLocks noChangeArrowheads="1"/>
        </xdr:cNvSpPr>
      </xdr:nvSpPr>
      <xdr:spPr>
        <a:xfrm>
          <a:off x="9525" y="29013150"/>
          <a:ext cx="6496050" cy="10096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Delete where inappropriate
</a:t>
          </a:r>
          <a:r>
            <a:rPr lang="en-US" cap="none" sz="9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9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a:t>
          </a:r>
          <a:r>
            <a:rPr lang="en-US" cap="none" sz="900" b="0" i="0" u="none" baseline="0">
              <a:solidFill>
                <a:srgbClr val="000000"/>
              </a:solidFill>
              <a:latin typeface="Times New Roman"/>
              <a:ea typeface="Times New Roman"/>
              <a:cs typeface="Times New Roman"/>
            </a:rPr>
            <a:t>                  or incidence. 
</a:t>
          </a:r>
        </a:p>
      </xdr:txBody>
    </xdr:sp>
    <xdr:clientData/>
  </xdr:twoCellAnchor>
  <xdr:twoCellAnchor>
    <xdr:from>
      <xdr:col>0</xdr:col>
      <xdr:colOff>19050</xdr:colOff>
      <xdr:row>306</xdr:row>
      <xdr:rowOff>19050</xdr:rowOff>
    </xdr:from>
    <xdr:to>
      <xdr:col>10</xdr:col>
      <xdr:colOff>0</xdr:colOff>
      <xdr:row>310</xdr:row>
      <xdr:rowOff>133350</xdr:rowOff>
    </xdr:to>
    <xdr:sp>
      <xdr:nvSpPr>
        <xdr:cNvPr id="6" name="Text Box 7"/>
        <xdr:cNvSpPr txBox="1">
          <a:spLocks noChangeArrowheads="1"/>
        </xdr:cNvSpPr>
      </xdr:nvSpPr>
      <xdr:spPr>
        <a:xfrm>
          <a:off x="19050" y="50463450"/>
          <a:ext cx="6486525" cy="7620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5</xdr:col>
      <xdr:colOff>771525</xdr:colOff>
      <xdr:row>205</xdr:row>
      <xdr:rowOff>19050</xdr:rowOff>
    </xdr:from>
    <xdr:to>
      <xdr:col>6</xdr:col>
      <xdr:colOff>28575</xdr:colOff>
      <xdr:row>210</xdr:row>
      <xdr:rowOff>47625</xdr:rowOff>
    </xdr:to>
    <xdr:sp>
      <xdr:nvSpPr>
        <xdr:cNvPr id="7" name="Text Box 8"/>
        <xdr:cNvSpPr txBox="1">
          <a:spLocks noChangeArrowheads="1"/>
        </xdr:cNvSpPr>
      </xdr:nvSpPr>
      <xdr:spPr>
        <a:xfrm>
          <a:off x="43624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5</xdr:col>
      <xdr:colOff>771525</xdr:colOff>
      <xdr:row>212</xdr:row>
      <xdr:rowOff>19050</xdr:rowOff>
    </xdr:from>
    <xdr:to>
      <xdr:col>6</xdr:col>
      <xdr:colOff>28575</xdr:colOff>
      <xdr:row>216</xdr:row>
      <xdr:rowOff>57150</xdr:rowOff>
    </xdr:to>
    <xdr:sp>
      <xdr:nvSpPr>
        <xdr:cNvPr id="8" name="Text Box 10"/>
        <xdr:cNvSpPr txBox="1">
          <a:spLocks noChangeArrowheads="1"/>
        </xdr:cNvSpPr>
      </xdr:nvSpPr>
      <xdr:spPr>
        <a:xfrm>
          <a:off x="4362450" y="35242500"/>
          <a:ext cx="17145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205</xdr:row>
      <xdr:rowOff>19050</xdr:rowOff>
    </xdr:from>
    <xdr:to>
      <xdr:col>8</xdr:col>
      <xdr:colOff>19050</xdr:colOff>
      <xdr:row>210</xdr:row>
      <xdr:rowOff>47625</xdr:rowOff>
    </xdr:to>
    <xdr:sp>
      <xdr:nvSpPr>
        <xdr:cNvPr id="9" name="Text Box 11"/>
        <xdr:cNvSpPr txBox="1">
          <a:spLocks noChangeArrowheads="1"/>
        </xdr:cNvSpPr>
      </xdr:nvSpPr>
      <xdr:spPr>
        <a:xfrm>
          <a:off x="53530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781050</xdr:colOff>
      <xdr:row>205</xdr:row>
      <xdr:rowOff>19050</xdr:rowOff>
    </xdr:from>
    <xdr:to>
      <xdr:col>10</xdr:col>
      <xdr:colOff>0</xdr:colOff>
      <xdr:row>210</xdr:row>
      <xdr:rowOff>47625</xdr:rowOff>
    </xdr:to>
    <xdr:sp>
      <xdr:nvSpPr>
        <xdr:cNvPr id="10" name="Text Box 12"/>
        <xdr:cNvSpPr txBox="1">
          <a:spLocks noChangeArrowheads="1"/>
        </xdr:cNvSpPr>
      </xdr:nvSpPr>
      <xdr:spPr>
        <a:xfrm>
          <a:off x="6372225" y="34109025"/>
          <a:ext cx="1333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10</xdr:col>
      <xdr:colOff>0</xdr:colOff>
      <xdr:row>205</xdr:row>
      <xdr:rowOff>19050</xdr:rowOff>
    </xdr:from>
    <xdr:to>
      <xdr:col>10</xdr:col>
      <xdr:colOff>0</xdr:colOff>
      <xdr:row>210</xdr:row>
      <xdr:rowOff>28575</xdr:rowOff>
    </xdr:to>
    <xdr:sp>
      <xdr:nvSpPr>
        <xdr:cNvPr id="11" name="Text Box 13"/>
        <xdr:cNvSpPr txBox="1">
          <a:spLocks noChangeArrowheads="1"/>
        </xdr:cNvSpPr>
      </xdr:nvSpPr>
      <xdr:spPr>
        <a:xfrm>
          <a:off x="6505575" y="34109025"/>
          <a:ext cx="0" cy="819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212</xdr:row>
      <xdr:rowOff>19050</xdr:rowOff>
    </xdr:from>
    <xdr:to>
      <xdr:col>8</xdr:col>
      <xdr:colOff>19050</xdr:colOff>
      <xdr:row>216</xdr:row>
      <xdr:rowOff>47625</xdr:rowOff>
    </xdr:to>
    <xdr:sp>
      <xdr:nvSpPr>
        <xdr:cNvPr id="12" name="Text Box 14"/>
        <xdr:cNvSpPr txBox="1">
          <a:spLocks noChangeArrowheads="1"/>
        </xdr:cNvSpPr>
      </xdr:nvSpPr>
      <xdr:spPr>
        <a:xfrm>
          <a:off x="5353050" y="35242500"/>
          <a:ext cx="171450" cy="676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762000</xdr:colOff>
      <xdr:row>212</xdr:row>
      <xdr:rowOff>19050</xdr:rowOff>
    </xdr:from>
    <xdr:to>
      <xdr:col>10</xdr:col>
      <xdr:colOff>0</xdr:colOff>
      <xdr:row>216</xdr:row>
      <xdr:rowOff>57150</xdr:rowOff>
    </xdr:to>
    <xdr:sp>
      <xdr:nvSpPr>
        <xdr:cNvPr id="13" name="Text Box 15"/>
        <xdr:cNvSpPr txBox="1">
          <a:spLocks noChangeArrowheads="1"/>
        </xdr:cNvSpPr>
      </xdr:nvSpPr>
      <xdr:spPr>
        <a:xfrm>
          <a:off x="6353175" y="35242500"/>
          <a:ext cx="15240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10</xdr:col>
      <xdr:colOff>0</xdr:colOff>
      <xdr:row>212</xdr:row>
      <xdr:rowOff>19050</xdr:rowOff>
    </xdr:from>
    <xdr:to>
      <xdr:col>10</xdr:col>
      <xdr:colOff>0</xdr:colOff>
      <xdr:row>216</xdr:row>
      <xdr:rowOff>57150</xdr:rowOff>
    </xdr:to>
    <xdr:sp>
      <xdr:nvSpPr>
        <xdr:cNvPr id="14" name="Text Box 16"/>
        <xdr:cNvSpPr txBox="1">
          <a:spLocks noChangeArrowheads="1"/>
        </xdr:cNvSpPr>
      </xdr:nvSpPr>
      <xdr:spPr>
        <a:xfrm>
          <a:off x="6505575" y="35242500"/>
          <a:ext cx="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0</xdr:col>
      <xdr:colOff>28575</xdr:colOff>
      <xdr:row>238</xdr:row>
      <xdr:rowOff>57150</xdr:rowOff>
    </xdr:from>
    <xdr:to>
      <xdr:col>10</xdr:col>
      <xdr:colOff>0</xdr:colOff>
      <xdr:row>244</xdr:row>
      <xdr:rowOff>142875</xdr:rowOff>
    </xdr:to>
    <xdr:sp>
      <xdr:nvSpPr>
        <xdr:cNvPr id="15" name="Text Box 18"/>
        <xdr:cNvSpPr txBox="1">
          <a:spLocks noChangeArrowheads="1"/>
        </xdr:cNvSpPr>
      </xdr:nvSpPr>
      <xdr:spPr>
        <a:xfrm>
          <a:off x="28575" y="39490650"/>
          <a:ext cx="6477000" cy="1057275"/>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Ordinary shares that will be issued upon conversion of a mandatorily convertible instrument is included in the calculation of basic     earnings/(loss) per share from the date the 
</a:t>
          </a:r>
          <a:r>
            <a:rPr lang="en-US" cap="none" sz="800" b="0" i="0" u="none" baseline="0">
              <a:solidFill>
                <a:srgbClr val="000000"/>
              </a:solidFill>
              <a:latin typeface="Times New Roman"/>
              <a:ea typeface="Times New Roman"/>
              <a:cs typeface="Times New Roman"/>
            </a:rPr>
            <a:t>     contract is entered into 
</a:t>
          </a:r>
          <a:r>
            <a:rPr lang="en-US" cap="none" sz="800" b="0" i="0" u="none" baseline="0">
              <a:solidFill>
                <a:srgbClr val="000000"/>
              </a:solidFill>
              <a:latin typeface="Times New Roman"/>
              <a:ea typeface="Times New Roman"/>
              <a:cs typeface="Times New Roman"/>
            </a:rPr>
            <a:t>@ EPS in 2 decimal point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0</xdr:col>
      <xdr:colOff>19050</xdr:colOff>
      <xdr:row>291</xdr:row>
      <xdr:rowOff>19050</xdr:rowOff>
    </xdr:from>
    <xdr:to>
      <xdr:col>10</xdr:col>
      <xdr:colOff>0</xdr:colOff>
      <xdr:row>292</xdr:row>
      <xdr:rowOff>95250</xdr:rowOff>
    </xdr:to>
    <xdr:sp>
      <xdr:nvSpPr>
        <xdr:cNvPr id="16" name="Text Box 19"/>
        <xdr:cNvSpPr txBox="1">
          <a:spLocks noChangeArrowheads="1"/>
        </xdr:cNvSpPr>
      </xdr:nvSpPr>
      <xdr:spPr>
        <a:xfrm>
          <a:off x="19050" y="48034575"/>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19050</xdr:colOff>
      <xdr:row>218</xdr:row>
      <xdr:rowOff>19050</xdr:rowOff>
    </xdr:from>
    <xdr:to>
      <xdr:col>10</xdr:col>
      <xdr:colOff>0</xdr:colOff>
      <xdr:row>223</xdr:row>
      <xdr:rowOff>0</xdr:rowOff>
    </xdr:to>
    <xdr:sp>
      <xdr:nvSpPr>
        <xdr:cNvPr id="17" name="Text Box 20"/>
        <xdr:cNvSpPr txBox="1">
          <a:spLocks noChangeArrowheads="1"/>
        </xdr:cNvSpPr>
      </xdr:nvSpPr>
      <xdr:spPr>
        <a:xfrm>
          <a:off x="19050" y="36214050"/>
          <a:ext cx="6486525" cy="7905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
</a:t>
          </a:r>
        </a:p>
      </xdr:txBody>
    </xdr:sp>
    <xdr:clientData/>
  </xdr:twoCellAnchor>
  <xdr:twoCellAnchor>
    <xdr:from>
      <xdr:col>0</xdr:col>
      <xdr:colOff>19050</xdr:colOff>
      <xdr:row>160</xdr:row>
      <xdr:rowOff>19050</xdr:rowOff>
    </xdr:from>
    <xdr:to>
      <xdr:col>10</xdr:col>
      <xdr:colOff>0</xdr:colOff>
      <xdr:row>161</xdr:row>
      <xdr:rowOff>95250</xdr:rowOff>
    </xdr:to>
    <xdr:sp>
      <xdr:nvSpPr>
        <xdr:cNvPr id="18" name="Text Box 19"/>
        <xdr:cNvSpPr txBox="1">
          <a:spLocks noChangeArrowheads="1"/>
        </xdr:cNvSpPr>
      </xdr:nvSpPr>
      <xdr:spPr>
        <a:xfrm>
          <a:off x="19050" y="26822400"/>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0</xdr:colOff>
      <xdr:row>0</xdr:row>
      <xdr:rowOff>0</xdr:rowOff>
    </xdr:from>
    <xdr:to>
      <xdr:col>9</xdr:col>
      <xdr:colOff>914400</xdr:colOff>
      <xdr:row>0</xdr:row>
      <xdr:rowOff>0</xdr:rowOff>
    </xdr:to>
    <xdr:sp>
      <xdr:nvSpPr>
        <xdr:cNvPr id="19"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0"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21"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22"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23"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91</xdr:row>
      <xdr:rowOff>38100</xdr:rowOff>
    </xdr:from>
    <xdr:ext cx="5981700" cy="1190625"/>
    <xdr:sp>
      <xdr:nvSpPr>
        <xdr:cNvPr id="1" name="Text Box 3"/>
        <xdr:cNvSpPr txBox="1">
          <a:spLocks noChangeArrowheads="1"/>
        </xdr:cNvSpPr>
      </xdr:nvSpPr>
      <xdr:spPr>
        <a:xfrm>
          <a:off x="19050" y="17678400"/>
          <a:ext cx="5981700" cy="11906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oneCellAnchor>
    <xdr:from>
      <xdr:col>0</xdr:col>
      <xdr:colOff>19050</xdr:colOff>
      <xdr:row>38</xdr:row>
      <xdr:rowOff>38100</xdr:rowOff>
    </xdr:from>
    <xdr:ext cx="5981700" cy="1190625"/>
    <xdr:sp>
      <xdr:nvSpPr>
        <xdr:cNvPr id="2" name="Text Box 4"/>
        <xdr:cNvSpPr txBox="1">
          <a:spLocks noChangeArrowheads="1"/>
        </xdr:cNvSpPr>
      </xdr:nvSpPr>
      <xdr:spPr>
        <a:xfrm>
          <a:off x="19050" y="7667625"/>
          <a:ext cx="5981700" cy="11906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47</xdr:row>
      <xdr:rowOff>38100</xdr:rowOff>
    </xdr:from>
    <xdr:ext cx="10648950" cy="666750"/>
    <xdr:sp>
      <xdr:nvSpPr>
        <xdr:cNvPr id="1" name="Text Box 5"/>
        <xdr:cNvSpPr txBox="1">
          <a:spLocks noChangeArrowheads="1"/>
        </xdr:cNvSpPr>
      </xdr:nvSpPr>
      <xdr:spPr>
        <a:xfrm>
          <a:off x="38100" y="8391525"/>
          <a:ext cx="10648950" cy="666750"/>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The Condensed Consolidated Statement of Changes in Total Equity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62</xdr:row>
      <xdr:rowOff>28575</xdr:rowOff>
    </xdr:from>
    <xdr:ext cx="5934075" cy="1123950"/>
    <xdr:sp>
      <xdr:nvSpPr>
        <xdr:cNvPr id="1" name="Text Box 2"/>
        <xdr:cNvSpPr txBox="1">
          <a:spLocks noChangeArrowheads="1"/>
        </xdr:cNvSpPr>
      </xdr:nvSpPr>
      <xdr:spPr>
        <a:xfrm>
          <a:off x="95250" y="10544175"/>
          <a:ext cx="5934075" cy="1123950"/>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The Condensed Consolidated Statement of Cash Flows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610225" cy="2200275"/>
    <xdr:sp>
      <xdr:nvSpPr>
        <xdr:cNvPr id="1" name="Text Box 1"/>
        <xdr:cNvSpPr txBox="1">
          <a:spLocks noChangeArrowheads="1"/>
        </xdr:cNvSpPr>
      </xdr:nvSpPr>
      <xdr:spPr>
        <a:xfrm>
          <a:off x="457200" y="2105025"/>
          <a:ext cx="5610225" cy="2200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2010.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in this report are consistent with those adopted in the annual audited financial statements for the year ended 31 December 2010, except for the adoption of new/revised FRSs that are effective 1 January 2011. These new/revised FRSs does not have any significant impact on the financial position or results.</a:t>
          </a:r>
        </a:p>
      </xdr:txBody>
    </xdr:sp>
    <xdr:clientData/>
  </xdr:oneCellAnchor>
  <xdr:oneCellAnchor>
    <xdr:from>
      <xdr:col>0</xdr:col>
      <xdr:colOff>428625</xdr:colOff>
      <xdr:row>55</xdr:row>
      <xdr:rowOff>19050</xdr:rowOff>
    </xdr:from>
    <xdr:ext cx="5610225" cy="390525"/>
    <xdr:sp>
      <xdr:nvSpPr>
        <xdr:cNvPr id="2" name="Text Box 2"/>
        <xdr:cNvSpPr txBox="1">
          <a:spLocks noChangeArrowheads="1"/>
        </xdr:cNvSpPr>
      </xdr:nvSpPr>
      <xdr:spPr>
        <a:xfrm>
          <a:off x="428625" y="1041082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60</xdr:row>
      <xdr:rowOff>19050</xdr:rowOff>
    </xdr:from>
    <xdr:ext cx="5581650" cy="295275"/>
    <xdr:sp>
      <xdr:nvSpPr>
        <xdr:cNvPr id="3" name="Text Box 3"/>
        <xdr:cNvSpPr txBox="1">
          <a:spLocks noChangeArrowheads="1"/>
        </xdr:cNvSpPr>
      </xdr:nvSpPr>
      <xdr:spPr>
        <a:xfrm>
          <a:off x="447675" y="11410950"/>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9525</xdr:colOff>
      <xdr:row>66</xdr:row>
      <xdr:rowOff>9525</xdr:rowOff>
    </xdr:from>
    <xdr:ext cx="5619750" cy="809625"/>
    <xdr:sp>
      <xdr:nvSpPr>
        <xdr:cNvPr id="4" name="Text Box 4"/>
        <xdr:cNvSpPr txBox="1">
          <a:spLocks noChangeArrowheads="1"/>
        </xdr:cNvSpPr>
      </xdr:nvSpPr>
      <xdr:spPr>
        <a:xfrm>
          <a:off x="457200" y="12601575"/>
          <a:ext cx="5619750" cy="8096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financial quarter and the cumulative year ended 31 December 2011 except for the effects from the early adoption of IC Interpretation 15: Agreements for the Construction of Real Estate. </a:t>
          </a:r>
        </a:p>
      </xdr:txBody>
    </xdr:sp>
    <xdr:clientData/>
  </xdr:oneCellAnchor>
  <xdr:oneCellAnchor>
    <xdr:from>
      <xdr:col>1</xdr:col>
      <xdr:colOff>9525</xdr:colOff>
      <xdr:row>73</xdr:row>
      <xdr:rowOff>0</xdr:rowOff>
    </xdr:from>
    <xdr:ext cx="5610225" cy="628650"/>
    <xdr:sp>
      <xdr:nvSpPr>
        <xdr:cNvPr id="5" name="Text Box 5"/>
        <xdr:cNvSpPr txBox="1">
          <a:spLocks noChangeArrowheads="1"/>
        </xdr:cNvSpPr>
      </xdr:nvSpPr>
      <xdr:spPr>
        <a:xfrm>
          <a:off x="457200" y="13992225"/>
          <a:ext cx="5610225" cy="628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year.</a:t>
          </a:r>
        </a:p>
      </xdr:txBody>
    </xdr:sp>
    <xdr:clientData/>
  </xdr:oneCellAnchor>
  <xdr:oneCellAnchor>
    <xdr:from>
      <xdr:col>1</xdr:col>
      <xdr:colOff>0</xdr:colOff>
      <xdr:row>78</xdr:row>
      <xdr:rowOff>0</xdr:rowOff>
    </xdr:from>
    <xdr:ext cx="5619750" cy="533400"/>
    <xdr:sp>
      <xdr:nvSpPr>
        <xdr:cNvPr id="6" name="Text Box 6"/>
        <xdr:cNvSpPr txBox="1">
          <a:spLocks noChangeArrowheads="1"/>
        </xdr:cNvSpPr>
      </xdr:nvSpPr>
      <xdr:spPr>
        <a:xfrm>
          <a:off x="447675" y="14992350"/>
          <a:ext cx="56197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year ended 31 December 2011.</a:t>
          </a:r>
        </a:p>
      </xdr:txBody>
    </xdr:sp>
    <xdr:clientData/>
  </xdr:oneCellAnchor>
  <xdr:oneCellAnchor>
    <xdr:from>
      <xdr:col>0</xdr:col>
      <xdr:colOff>438150</xdr:colOff>
      <xdr:row>84</xdr:row>
      <xdr:rowOff>0</xdr:rowOff>
    </xdr:from>
    <xdr:ext cx="5553075" cy="733425"/>
    <xdr:sp>
      <xdr:nvSpPr>
        <xdr:cNvPr id="7" name="Text Box 7"/>
        <xdr:cNvSpPr txBox="1">
          <a:spLocks noChangeArrowheads="1"/>
        </xdr:cNvSpPr>
      </xdr:nvSpPr>
      <xdr:spPr>
        <a:xfrm>
          <a:off x="438150" y="16192500"/>
          <a:ext cx="5553075" cy="733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year.</a:t>
          </a:r>
        </a:p>
      </xdr:txBody>
    </xdr:sp>
    <xdr:clientData/>
  </xdr:oneCellAnchor>
  <xdr:oneCellAnchor>
    <xdr:from>
      <xdr:col>1</xdr:col>
      <xdr:colOff>19050</xdr:colOff>
      <xdr:row>109</xdr:row>
      <xdr:rowOff>28575</xdr:rowOff>
    </xdr:from>
    <xdr:ext cx="5591175" cy="552450"/>
    <xdr:sp>
      <xdr:nvSpPr>
        <xdr:cNvPr id="8" name="Text Box 8"/>
        <xdr:cNvSpPr txBox="1">
          <a:spLocks noChangeArrowheads="1"/>
        </xdr:cNvSpPr>
      </xdr:nvSpPr>
      <xdr:spPr>
        <a:xfrm>
          <a:off x="466725" y="20716875"/>
          <a:ext cx="55911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115</xdr:row>
      <xdr:rowOff>0</xdr:rowOff>
    </xdr:from>
    <xdr:ext cx="5591175" cy="609600"/>
    <xdr:sp>
      <xdr:nvSpPr>
        <xdr:cNvPr id="9" name="Text Box 9"/>
        <xdr:cNvSpPr txBox="1">
          <a:spLocks noChangeArrowheads="1"/>
        </xdr:cNvSpPr>
      </xdr:nvSpPr>
      <xdr:spPr>
        <a:xfrm>
          <a:off x="466725" y="21850350"/>
          <a:ext cx="5591175" cy="609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121</xdr:row>
      <xdr:rowOff>0</xdr:rowOff>
    </xdr:from>
    <xdr:ext cx="5629275" cy="552450"/>
    <xdr:sp>
      <xdr:nvSpPr>
        <xdr:cNvPr id="10" name="Text Box 10"/>
        <xdr:cNvSpPr txBox="1">
          <a:spLocks noChangeArrowheads="1"/>
        </xdr:cNvSpPr>
      </xdr:nvSpPr>
      <xdr:spPr>
        <a:xfrm>
          <a:off x="447675" y="23050500"/>
          <a:ext cx="56292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year other than as disclosed in Note B7.</a:t>
          </a:r>
        </a:p>
      </xdr:txBody>
    </xdr:sp>
    <xdr:clientData/>
  </xdr:oneCellAnchor>
  <xdr:oneCellAnchor>
    <xdr:from>
      <xdr:col>1</xdr:col>
      <xdr:colOff>19050</xdr:colOff>
      <xdr:row>127</xdr:row>
      <xdr:rowOff>0</xdr:rowOff>
    </xdr:from>
    <xdr:ext cx="5610225" cy="1352550"/>
    <xdr:sp>
      <xdr:nvSpPr>
        <xdr:cNvPr id="11" name="Text Box 11"/>
        <xdr:cNvSpPr txBox="1">
          <a:spLocks noChangeArrowheads="1"/>
        </xdr:cNvSpPr>
      </xdr:nvSpPr>
      <xdr:spPr>
        <a:xfrm>
          <a:off x="466725" y="24174450"/>
          <a:ext cx="5610225" cy="1352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 had on 21 November 2011 announced that members voluntary winding-up proceedings have commenced for two dormant subsidiaries i.e. Prudent Gain Sdn Bhd and Prudent Design Sdn Bhd.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Other than the above, there were no changes in the composition of the Group during the financial year ended 31 December 2011.</a:t>
          </a:r>
        </a:p>
      </xdr:txBody>
    </xdr:sp>
    <xdr:clientData/>
  </xdr:oneCellAnchor>
  <xdr:oneCellAnchor>
    <xdr:from>
      <xdr:col>1</xdr:col>
      <xdr:colOff>57150</xdr:colOff>
      <xdr:row>137</xdr:row>
      <xdr:rowOff>0</xdr:rowOff>
    </xdr:from>
    <xdr:ext cx="5572125" cy="514350"/>
    <xdr:sp>
      <xdr:nvSpPr>
        <xdr:cNvPr id="12" name="Text Box 12"/>
        <xdr:cNvSpPr txBox="1">
          <a:spLocks noChangeArrowheads="1"/>
        </xdr:cNvSpPr>
      </xdr:nvSpPr>
      <xdr:spPr>
        <a:xfrm>
          <a:off x="504825" y="25946100"/>
          <a:ext cx="5572125" cy="5143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152</xdr:row>
      <xdr:rowOff>0</xdr:rowOff>
    </xdr:from>
    <xdr:ext cx="5619750" cy="2428875"/>
    <xdr:sp>
      <xdr:nvSpPr>
        <xdr:cNvPr id="13" name="Text Box 13"/>
        <xdr:cNvSpPr txBox="1">
          <a:spLocks noChangeArrowheads="1"/>
        </xdr:cNvSpPr>
      </xdr:nvSpPr>
      <xdr:spPr>
        <a:xfrm>
          <a:off x="447675" y="28908375"/>
          <a:ext cx="5619750" cy="24288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 recorded  revenue and profit before tax of RM7.687 million and RM1.892 million respectively for the current quarter under review as compared to the revenue and loss before taxation of RM1.431 million and RM294,000 respectively in the corresponding preceding year's quarter. The better performance in terms of revenue and profit before taxation is mainly contributed by the stronger sales of completed properties.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Group recorded revenue and profit before taxation of RM17.849 million and RM1.623 million respectively for the current financial year as compared to the revenue and profit before taxation of RM12.043 million and RM811,000 respectively in the corresponding preceding year.  The improved performance is largely attributed to higher sales of it's development projects at Nibong Tebal, Penang.</a:t>
          </a:r>
        </a:p>
      </xdr:txBody>
    </xdr:sp>
    <xdr:clientData/>
  </xdr:oneCellAnchor>
  <xdr:oneCellAnchor>
    <xdr:from>
      <xdr:col>1</xdr:col>
      <xdr:colOff>9525</xdr:colOff>
      <xdr:row>168</xdr:row>
      <xdr:rowOff>19050</xdr:rowOff>
    </xdr:from>
    <xdr:ext cx="5591175" cy="1114425"/>
    <xdr:sp>
      <xdr:nvSpPr>
        <xdr:cNvPr id="14" name="Text Box 14"/>
        <xdr:cNvSpPr txBox="1">
          <a:spLocks noChangeArrowheads="1"/>
        </xdr:cNvSpPr>
      </xdr:nvSpPr>
      <xdr:spPr>
        <a:xfrm>
          <a:off x="457200" y="32127825"/>
          <a:ext cx="5591175" cy="1114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reported a pre-tax profit of RM1.892 million in the current quarter which represents an increase of RM2.076 million from a loss before taxation of RM184,000 in the previous quarter, mainly due to better contribution from improved sales of development properties and cost adjustments on completed properties.</a:t>
          </a:r>
        </a:p>
      </xdr:txBody>
    </xdr:sp>
    <xdr:clientData/>
  </xdr:oneCellAnchor>
  <xdr:oneCellAnchor>
    <xdr:from>
      <xdr:col>1</xdr:col>
      <xdr:colOff>19050</xdr:colOff>
      <xdr:row>176</xdr:row>
      <xdr:rowOff>19050</xdr:rowOff>
    </xdr:from>
    <xdr:ext cx="5591175" cy="590550"/>
    <xdr:sp>
      <xdr:nvSpPr>
        <xdr:cNvPr id="15" name="Text Box 15"/>
        <xdr:cNvSpPr txBox="1">
          <a:spLocks noChangeArrowheads="1"/>
        </xdr:cNvSpPr>
      </xdr:nvSpPr>
      <xdr:spPr>
        <a:xfrm>
          <a:off x="466725" y="33728025"/>
          <a:ext cx="5591175" cy="590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Group's prospect for the year 2012 is expected to be challenging given the increased risk to the Malaysian economy arising from global uncertainties.</a:t>
          </a:r>
        </a:p>
      </xdr:txBody>
    </xdr:sp>
    <xdr:clientData/>
  </xdr:oneCellAnchor>
  <xdr:oneCellAnchor>
    <xdr:from>
      <xdr:col>1</xdr:col>
      <xdr:colOff>0</xdr:colOff>
      <xdr:row>181</xdr:row>
      <xdr:rowOff>171450</xdr:rowOff>
    </xdr:from>
    <xdr:ext cx="5610225" cy="333375"/>
    <xdr:sp>
      <xdr:nvSpPr>
        <xdr:cNvPr id="16" name="Text Box 16"/>
        <xdr:cNvSpPr txBox="1">
          <a:spLocks noChangeArrowheads="1"/>
        </xdr:cNvSpPr>
      </xdr:nvSpPr>
      <xdr:spPr>
        <a:xfrm>
          <a:off x="447675" y="34880550"/>
          <a:ext cx="5610225"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0</xdr:colOff>
      <xdr:row>262</xdr:row>
      <xdr:rowOff>19050</xdr:rowOff>
    </xdr:from>
    <xdr:ext cx="5581650" cy="352425"/>
    <xdr:sp>
      <xdr:nvSpPr>
        <xdr:cNvPr id="17" name="Text Box 20"/>
        <xdr:cNvSpPr txBox="1">
          <a:spLocks noChangeArrowheads="1"/>
        </xdr:cNvSpPr>
      </xdr:nvSpPr>
      <xdr:spPr>
        <a:xfrm>
          <a:off x="447675" y="50768250"/>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31 December 2011 are as follows:-</a:t>
          </a:r>
        </a:p>
      </xdr:txBody>
    </xdr:sp>
    <xdr:clientData/>
  </xdr:oneCellAnchor>
  <xdr:oneCellAnchor>
    <xdr:from>
      <xdr:col>1</xdr:col>
      <xdr:colOff>19050</xdr:colOff>
      <xdr:row>276</xdr:row>
      <xdr:rowOff>9525</xdr:rowOff>
    </xdr:from>
    <xdr:ext cx="5610225" cy="828675"/>
    <xdr:sp>
      <xdr:nvSpPr>
        <xdr:cNvPr id="18" name="Text Box 22"/>
        <xdr:cNvSpPr txBox="1">
          <a:spLocks noChangeArrowheads="1"/>
        </xdr:cNvSpPr>
      </xdr:nvSpPr>
      <xdr:spPr>
        <a:xfrm>
          <a:off x="466725" y="53473350"/>
          <a:ext cx="561022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283</xdr:row>
      <xdr:rowOff>19050</xdr:rowOff>
    </xdr:from>
    <xdr:ext cx="5610225" cy="400050"/>
    <xdr:sp>
      <xdr:nvSpPr>
        <xdr:cNvPr id="19" name="Text Box 23"/>
        <xdr:cNvSpPr txBox="1">
          <a:spLocks noChangeArrowheads="1"/>
        </xdr:cNvSpPr>
      </xdr:nvSpPr>
      <xdr:spPr>
        <a:xfrm>
          <a:off x="447675" y="54711600"/>
          <a:ext cx="56102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year ended 31 December 2011.</a:t>
          </a:r>
        </a:p>
      </xdr:txBody>
    </xdr:sp>
    <xdr:clientData/>
  </xdr:oneCellAnchor>
  <xdr:oneCellAnchor>
    <xdr:from>
      <xdr:col>0</xdr:col>
      <xdr:colOff>0</xdr:colOff>
      <xdr:row>6</xdr:row>
      <xdr:rowOff>0</xdr:rowOff>
    </xdr:from>
    <xdr:ext cx="6057900" cy="600075"/>
    <xdr:sp>
      <xdr:nvSpPr>
        <xdr:cNvPr id="20" name="Text Box 27"/>
        <xdr:cNvSpPr txBox="1">
          <a:spLocks noChangeArrowheads="1"/>
        </xdr:cNvSpPr>
      </xdr:nvSpPr>
      <xdr:spPr>
        <a:xfrm>
          <a:off x="0" y="1047750"/>
          <a:ext cx="6057900"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146</xdr:row>
      <xdr:rowOff>0</xdr:rowOff>
    </xdr:from>
    <xdr:ext cx="6057900" cy="504825"/>
    <xdr:sp>
      <xdr:nvSpPr>
        <xdr:cNvPr id="21" name="Text Box 28"/>
        <xdr:cNvSpPr txBox="1">
          <a:spLocks noChangeArrowheads="1"/>
        </xdr:cNvSpPr>
      </xdr:nvSpPr>
      <xdr:spPr>
        <a:xfrm>
          <a:off x="0" y="27708225"/>
          <a:ext cx="60579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4</xdr:col>
      <xdr:colOff>371475</xdr:colOff>
      <xdr:row>238</xdr:row>
      <xdr:rowOff>0</xdr:rowOff>
    </xdr:from>
    <xdr:ext cx="76200" cy="200025"/>
    <xdr:sp fLocksText="0">
      <xdr:nvSpPr>
        <xdr:cNvPr id="22" name="Text Box 770"/>
        <xdr:cNvSpPr txBox="1">
          <a:spLocks noChangeArrowheads="1"/>
        </xdr:cNvSpPr>
      </xdr:nvSpPr>
      <xdr:spPr>
        <a:xfrm>
          <a:off x="2667000" y="4610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342900</xdr:colOff>
      <xdr:row>238</xdr:row>
      <xdr:rowOff>0</xdr:rowOff>
    </xdr:from>
    <xdr:ext cx="76200" cy="200025"/>
    <xdr:sp fLocksText="0">
      <xdr:nvSpPr>
        <xdr:cNvPr id="23" name="Text Box 774"/>
        <xdr:cNvSpPr txBox="1">
          <a:spLocks noChangeArrowheads="1"/>
        </xdr:cNvSpPr>
      </xdr:nvSpPr>
      <xdr:spPr>
        <a:xfrm>
          <a:off x="3286125" y="4610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533400</xdr:colOff>
      <xdr:row>238</xdr:row>
      <xdr:rowOff>0</xdr:rowOff>
    </xdr:from>
    <xdr:ext cx="76200" cy="200025"/>
    <xdr:sp fLocksText="0">
      <xdr:nvSpPr>
        <xdr:cNvPr id="24" name="Text Box 776"/>
        <xdr:cNvSpPr txBox="1">
          <a:spLocks noChangeArrowheads="1"/>
        </xdr:cNvSpPr>
      </xdr:nvSpPr>
      <xdr:spPr>
        <a:xfrm>
          <a:off x="3476625" y="4610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260</xdr:row>
      <xdr:rowOff>0</xdr:rowOff>
    </xdr:from>
    <xdr:ext cx="76200" cy="200025"/>
    <xdr:sp fLocksText="0">
      <xdr:nvSpPr>
        <xdr:cNvPr id="25" name="Text Box 739"/>
        <xdr:cNvSpPr txBox="1">
          <a:spLocks noChangeArrowheads="1"/>
        </xdr:cNvSpPr>
      </xdr:nvSpPr>
      <xdr:spPr>
        <a:xfrm>
          <a:off x="6781800" y="50349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371475</xdr:colOff>
      <xdr:row>238</xdr:row>
      <xdr:rowOff>0</xdr:rowOff>
    </xdr:from>
    <xdr:ext cx="76200" cy="200025"/>
    <xdr:sp fLocksText="0">
      <xdr:nvSpPr>
        <xdr:cNvPr id="26" name="Text Box 778"/>
        <xdr:cNvSpPr txBox="1">
          <a:spLocks noChangeArrowheads="1"/>
        </xdr:cNvSpPr>
      </xdr:nvSpPr>
      <xdr:spPr>
        <a:xfrm>
          <a:off x="2667000" y="4610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342900</xdr:colOff>
      <xdr:row>238</xdr:row>
      <xdr:rowOff>0</xdr:rowOff>
    </xdr:from>
    <xdr:ext cx="76200" cy="200025"/>
    <xdr:sp fLocksText="0">
      <xdr:nvSpPr>
        <xdr:cNvPr id="27" name="Text Box 780"/>
        <xdr:cNvSpPr txBox="1">
          <a:spLocks noChangeArrowheads="1"/>
        </xdr:cNvSpPr>
      </xdr:nvSpPr>
      <xdr:spPr>
        <a:xfrm>
          <a:off x="3286125" y="4610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215</xdr:row>
      <xdr:rowOff>19050</xdr:rowOff>
    </xdr:from>
    <xdr:ext cx="5619750" cy="342900"/>
    <xdr:sp>
      <xdr:nvSpPr>
        <xdr:cNvPr id="28" name="Text Box 33"/>
        <xdr:cNvSpPr txBox="1">
          <a:spLocks noChangeArrowheads="1"/>
        </xdr:cNvSpPr>
      </xdr:nvSpPr>
      <xdr:spPr>
        <a:xfrm>
          <a:off x="457200" y="41529000"/>
          <a:ext cx="5619750" cy="3429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4 May 2011, the Company ("Company" or "MLB") announced the following proposals:-</a:t>
          </a:r>
        </a:p>
      </xdr:txBody>
    </xdr:sp>
    <xdr:clientData/>
  </xdr:oneCellAnchor>
  <xdr:oneCellAnchor>
    <xdr:from>
      <xdr:col>12</xdr:col>
      <xdr:colOff>0</xdr:colOff>
      <xdr:row>215</xdr:row>
      <xdr:rowOff>0</xdr:rowOff>
    </xdr:from>
    <xdr:ext cx="76200" cy="200025"/>
    <xdr:sp fLocksText="0">
      <xdr:nvSpPr>
        <xdr:cNvPr id="29" name="Text Box 739"/>
        <xdr:cNvSpPr txBox="1">
          <a:spLocks noChangeArrowheads="1"/>
        </xdr:cNvSpPr>
      </xdr:nvSpPr>
      <xdr:spPr>
        <a:xfrm>
          <a:off x="6781800" y="4150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292</xdr:row>
      <xdr:rowOff>0</xdr:rowOff>
    </xdr:from>
    <xdr:ext cx="76200" cy="200025"/>
    <xdr:sp fLocksText="0">
      <xdr:nvSpPr>
        <xdr:cNvPr id="30" name="Text Box 784"/>
        <xdr:cNvSpPr txBox="1">
          <a:spLocks noChangeArrowheads="1"/>
        </xdr:cNvSpPr>
      </xdr:nvSpPr>
      <xdr:spPr>
        <a:xfrm>
          <a:off x="6781800" y="5647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293</xdr:row>
      <xdr:rowOff>0</xdr:rowOff>
    </xdr:from>
    <xdr:ext cx="5667375" cy="828675"/>
    <xdr:sp>
      <xdr:nvSpPr>
        <xdr:cNvPr id="31" name="Text Box 24"/>
        <xdr:cNvSpPr txBox="1">
          <a:spLocks noChangeArrowheads="1"/>
        </xdr:cNvSpPr>
      </xdr:nvSpPr>
      <xdr:spPr>
        <a:xfrm>
          <a:off x="457200" y="56673750"/>
          <a:ext cx="566737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potential dilution effects on ordinary shares of the Company for the current financial year. Accordingly, the diluted earnings/(loss) per share for the current year is equal to basic earnings/(loss) per share.</a:t>
          </a:r>
        </a:p>
      </xdr:txBody>
    </xdr:sp>
    <xdr:clientData/>
  </xdr:oneCellAnchor>
  <xdr:oneCellAnchor>
    <xdr:from>
      <xdr:col>1</xdr:col>
      <xdr:colOff>9525</xdr:colOff>
      <xdr:row>24</xdr:row>
      <xdr:rowOff>19050</xdr:rowOff>
    </xdr:from>
    <xdr:ext cx="5619750" cy="1524000"/>
    <xdr:sp>
      <xdr:nvSpPr>
        <xdr:cNvPr id="32" name="Text Box 1"/>
        <xdr:cNvSpPr txBox="1">
          <a:spLocks noChangeArrowheads="1"/>
        </xdr:cNvSpPr>
      </xdr:nvSpPr>
      <xdr:spPr>
        <a:xfrm>
          <a:off x="457200" y="4362450"/>
          <a:ext cx="5619750" cy="1524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 has taken the option to early adopt the Issues Committee ("IC") Interpretation 15: Agreements for the Construction of Real Estate commencing from 1 January 2011 for the financial year ending 31 December 2011. IC Interpretation 15 replaces the existing FRS 201</a:t>
          </a:r>
          <a:r>
            <a:rPr lang="en-US" cap="none" sz="1200" b="0" i="0" u="none" baseline="-25000">
              <a:solidFill>
                <a:srgbClr val="000000"/>
              </a:solidFill>
              <a:latin typeface="Times New Roman"/>
              <a:ea typeface="Times New Roman"/>
              <a:cs typeface="Times New Roman"/>
            </a:rPr>
            <a:t>2004</a:t>
          </a:r>
          <a:r>
            <a:rPr lang="en-US" cap="none" sz="1200" b="0" i="0" u="none" baseline="0">
              <a:solidFill>
                <a:srgbClr val="000000"/>
              </a:solidFill>
              <a:latin typeface="Times New Roman"/>
              <a:ea typeface="Times New Roman"/>
              <a:cs typeface="Times New Roman"/>
            </a:rPr>
            <a:t>, Property Development Activities and provides guidance on how to account for revenue from construction of real estate. The adoption of IC Interpretation 15 results in a change of accounting policy in which the recognition of revenue from all property development activities of the Group change from percentage of completion method to the completed method.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oneCellAnchor>
  <xdr:oneCellAnchor>
    <xdr:from>
      <xdr:col>2</xdr:col>
      <xdr:colOff>9525</xdr:colOff>
      <xdr:row>216</xdr:row>
      <xdr:rowOff>190500</xdr:rowOff>
    </xdr:from>
    <xdr:ext cx="5353050" cy="2619375"/>
    <xdr:sp>
      <xdr:nvSpPr>
        <xdr:cNvPr id="33" name="Text Box 18"/>
        <xdr:cNvSpPr txBox="1">
          <a:spLocks noChangeArrowheads="1"/>
        </xdr:cNvSpPr>
      </xdr:nvSpPr>
      <xdr:spPr>
        <a:xfrm>
          <a:off x="704850" y="41910000"/>
          <a:ext cx="5353050" cy="2619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 renounceable rights issue of 456,605,000 rights shares and 273,963,000 free warrants at an indicative issue price of RM0.22 per rights share on the basis of five (5) rights shares and three (3) warrants for every one (1) existing share held in MLB at an entitlement date to be determined by the Board of Directors of MLB and announced later by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an increase in authorised share capital of the Company from RM120,000,000 comprising 200,000,000 ordinary shares of RM0.10 each ("Ordinary Shares") and 100,000,000 preference shares of RM1.00 each ("Preference Shares") to RM200,000,000 comprising 1,000,000,000 Ordinary Shares and 100,000,000 Preference Shares;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amendments to the memorandum and articles of association of the Company to effect the proposed increase in the authorised share capital.</a:t>
          </a:r>
        </a:p>
      </xdr:txBody>
    </xdr:sp>
    <xdr:clientData/>
  </xdr:oneCellAnchor>
  <xdr:oneCellAnchor>
    <xdr:from>
      <xdr:col>1</xdr:col>
      <xdr:colOff>0</xdr:colOff>
      <xdr:row>233</xdr:row>
      <xdr:rowOff>19050</xdr:rowOff>
    </xdr:from>
    <xdr:ext cx="5619750" cy="3810000"/>
    <xdr:sp>
      <xdr:nvSpPr>
        <xdr:cNvPr id="34" name="Text Box 31"/>
        <xdr:cNvSpPr txBox="1">
          <a:spLocks noChangeArrowheads="1"/>
        </xdr:cNvSpPr>
      </xdr:nvSpPr>
      <xdr:spPr>
        <a:xfrm>
          <a:off x="447675" y="45110400"/>
          <a:ext cx="5619750" cy="3810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Company has procured an unconditional and irrevocable undertaking from its major shareholder, Mulpha International Bhd ("MIB"), to fully subscribe to MIB's own entitlement under the above proposed rights issue as well as an unconditional and irrevocable undertaking from MIB to fully subscribe for all the rights shares not subscribed by the other entitled shareholders and/or their renouncee(s).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proposed rights issue shall raise gross proceeds of approximately RM100.5 million based on the indicative issue price of RM0.22 per rights share.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MLB is proposing to implement the proposed rights issue to allow the MLB Group to raise the requisite funds to finance future business investments and/or projects which may include, </a:t>
          </a:r>
          <a:r>
            <a:rPr lang="en-US" cap="none" sz="1200" b="0" i="1" u="none" baseline="0">
              <a:solidFill>
                <a:srgbClr val="000000"/>
              </a:solidFill>
              <a:latin typeface="Times New Roman"/>
              <a:ea typeface="Times New Roman"/>
              <a:cs typeface="Times New Roman"/>
            </a:rPr>
            <a:t>inter alia,</a:t>
          </a:r>
          <a:r>
            <a:rPr lang="en-US" cap="none" sz="1200" b="0" i="0" u="none" baseline="0">
              <a:solidFill>
                <a:srgbClr val="000000"/>
              </a:solidFill>
              <a:latin typeface="Times New Roman"/>
              <a:ea typeface="Times New Roman"/>
              <a:cs typeface="Times New Roman"/>
            </a:rPr>
            <a:t>acquisition of development lands, property development projects and/or companies. The proposed rights issue will also increase MLB's shareholders' funds and strengthen the Group's financial position to provide the Group with a better platform to accelerate its property development activities as well as to remain competitive in the property development market. Moving forward, MLB intends to develop and expand its presence in the property sector, both locally and overseas. The increase in shareholders' funds and equity base of the Group will also allow the Group to tap on sizable debt financing in the future for future capital requirements.</a:t>
          </a:r>
        </a:p>
      </xdr:txBody>
    </xdr:sp>
    <xdr:clientData/>
  </xdr:oneCellAnchor>
  <xdr:oneCellAnchor>
    <xdr:from>
      <xdr:col>0</xdr:col>
      <xdr:colOff>438150</xdr:colOff>
      <xdr:row>288</xdr:row>
      <xdr:rowOff>0</xdr:rowOff>
    </xdr:from>
    <xdr:ext cx="5629275" cy="828675"/>
    <xdr:sp>
      <xdr:nvSpPr>
        <xdr:cNvPr id="35" name="Text Box 24"/>
        <xdr:cNvSpPr txBox="1">
          <a:spLocks noChangeArrowheads="1"/>
        </xdr:cNvSpPr>
      </xdr:nvSpPr>
      <xdr:spPr>
        <a:xfrm>
          <a:off x="438150" y="55692675"/>
          <a:ext cx="562927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earnings/(loss) per share for the financial year ended 31 December 2011 is calculated by dividing the Group's profit attributable to equity holders of the parent of RM426,000 (2010: loss of RM116,000) by the weighted average number of 91,321,000 (2010: 91,321,000) ordinary shares.</a:t>
          </a:r>
        </a:p>
      </xdr:txBody>
    </xdr:sp>
    <xdr:clientData/>
  </xdr:oneCellAnchor>
  <xdr:oneCellAnchor>
    <xdr:from>
      <xdr:col>1</xdr:col>
      <xdr:colOff>0</xdr:colOff>
      <xdr:row>252</xdr:row>
      <xdr:rowOff>19050</xdr:rowOff>
    </xdr:from>
    <xdr:ext cx="5591175" cy="1457325"/>
    <xdr:sp>
      <xdr:nvSpPr>
        <xdr:cNvPr id="36" name="Text Box 31"/>
        <xdr:cNvSpPr txBox="1">
          <a:spLocks noChangeArrowheads="1"/>
        </xdr:cNvSpPr>
      </xdr:nvSpPr>
      <xdr:spPr>
        <a:xfrm>
          <a:off x="447675" y="48806100"/>
          <a:ext cx="5591175" cy="1457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above proposals were approved by the shareholders at an Extraordinary General Meeting held on 23 June 2011.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Company had on 30 September 2011 obtained the approval of Bursa Malaysia Securities Berhad for the extension of time of six (6) months from 19 November 2011 to 19 May 2012 to implement the above mentioned proposed rights issue.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9"/>
  <sheetViews>
    <sheetView showGridLines="0" view="pageBreakPreview" zoomScaleNormal="90" zoomScaleSheetLayoutView="100" zoomScalePageLayoutView="0" workbookViewId="0" topLeftCell="A1">
      <selection activeCell="R8" sqref="R8"/>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5" ht="15.75">
      <c r="A5" s="40" t="s">
        <v>311</v>
      </c>
    </row>
    <row r="6" ht="15.75">
      <c r="A6" s="2" t="s">
        <v>177</v>
      </c>
    </row>
    <row r="8" spans="1:3" ht="15.75">
      <c r="A8" s="1" t="s">
        <v>205</v>
      </c>
      <c r="B8" s="1" t="s">
        <v>208</v>
      </c>
      <c r="C8" s="1"/>
    </row>
    <row r="9" spans="2:3" ht="15.75">
      <c r="B9" s="81"/>
      <c r="C9" s="82"/>
    </row>
    <row r="10" spans="4:12" ht="15.75">
      <c r="D10" s="11" t="s">
        <v>178</v>
      </c>
      <c r="E10" s="11"/>
      <c r="F10" s="11" t="s">
        <v>179</v>
      </c>
      <c r="G10" s="11"/>
      <c r="H10" s="83" t="s">
        <v>263</v>
      </c>
      <c r="I10" s="11"/>
      <c r="J10" s="83" t="s">
        <v>263</v>
      </c>
      <c r="K10" s="11" t="s">
        <v>180</v>
      </c>
      <c r="L10" s="11" t="s">
        <v>181</v>
      </c>
    </row>
    <row r="11" spans="4:12" ht="15.75">
      <c r="D11" s="11" t="s">
        <v>182</v>
      </c>
      <c r="E11" s="11"/>
      <c r="F11" s="11" t="s">
        <v>182</v>
      </c>
      <c r="G11" s="11"/>
      <c r="H11" s="11" t="s">
        <v>183</v>
      </c>
      <c r="I11" s="11"/>
      <c r="J11" s="11" t="s">
        <v>183</v>
      </c>
      <c r="K11" s="11" t="s">
        <v>184</v>
      </c>
      <c r="L11" s="11" t="s">
        <v>184</v>
      </c>
    </row>
    <row r="12" spans="4:12" ht="15.75">
      <c r="D12" s="11" t="s">
        <v>185</v>
      </c>
      <c r="E12" s="11"/>
      <c r="F12" s="11" t="s">
        <v>186</v>
      </c>
      <c r="G12" s="11"/>
      <c r="H12" s="11" t="s">
        <v>187</v>
      </c>
      <c r="I12" s="11"/>
      <c r="J12" s="11" t="s">
        <v>187</v>
      </c>
      <c r="K12" s="11" t="s">
        <v>188</v>
      </c>
      <c r="L12" s="11" t="s">
        <v>188</v>
      </c>
    </row>
    <row r="13" spans="3:12" ht="15.75">
      <c r="C13" s="1" t="s">
        <v>87</v>
      </c>
      <c r="D13" s="12" t="s">
        <v>264</v>
      </c>
      <c r="E13" s="12"/>
      <c r="F13" s="12" t="s">
        <v>265</v>
      </c>
      <c r="G13" s="12"/>
      <c r="H13" s="12" t="s">
        <v>264</v>
      </c>
      <c r="I13" s="12"/>
      <c r="J13" s="12" t="s">
        <v>265</v>
      </c>
      <c r="K13" s="12" t="s">
        <v>189</v>
      </c>
      <c r="L13" s="12" t="s">
        <v>190</v>
      </c>
    </row>
    <row r="14" spans="4:12" ht="15.75">
      <c r="D14" s="11" t="s">
        <v>2</v>
      </c>
      <c r="E14" s="11"/>
      <c r="F14" s="11" t="s">
        <v>2</v>
      </c>
      <c r="G14" s="11"/>
      <c r="H14" s="11" t="s">
        <v>2</v>
      </c>
      <c r="I14" s="11"/>
      <c r="J14" s="11" t="s">
        <v>2</v>
      </c>
      <c r="K14" s="11" t="s">
        <v>2</v>
      </c>
      <c r="L14" s="11" t="s">
        <v>2</v>
      </c>
    </row>
    <row r="15" spans="6:10" ht="15.75">
      <c r="F15" s="11" t="s">
        <v>228</v>
      </c>
      <c r="J15" s="11" t="s">
        <v>228</v>
      </c>
    </row>
    <row r="16" spans="2:16" ht="16.5">
      <c r="B16" s="2" t="s">
        <v>6</v>
      </c>
      <c r="D16" s="5">
        <v>7687</v>
      </c>
      <c r="E16" s="5"/>
      <c r="F16" s="5">
        <v>1431</v>
      </c>
      <c r="G16" s="5"/>
      <c r="H16" s="5">
        <v>17849</v>
      </c>
      <c r="I16" s="5"/>
      <c r="J16" s="5">
        <v>12043</v>
      </c>
      <c r="K16" s="19">
        <v>17604</v>
      </c>
      <c r="L16" s="19">
        <v>20705</v>
      </c>
      <c r="P16" s="5">
        <v>0</v>
      </c>
    </row>
    <row r="17" spans="1:16" ht="16.5">
      <c r="A17" s="2" t="s">
        <v>191</v>
      </c>
      <c r="D17" s="7"/>
      <c r="E17" s="7"/>
      <c r="F17" s="7"/>
      <c r="G17" s="7"/>
      <c r="H17" s="7"/>
      <c r="I17" s="7"/>
      <c r="J17" s="7"/>
      <c r="K17" s="19"/>
      <c r="L17" s="19"/>
      <c r="P17" s="7"/>
    </row>
    <row r="18" spans="2:16" ht="16.5">
      <c r="B18" s="2" t="s">
        <v>192</v>
      </c>
      <c r="D18" s="5">
        <v>-6065</v>
      </c>
      <c r="E18" s="5"/>
      <c r="F18" s="5">
        <v>-1904</v>
      </c>
      <c r="G18" s="7"/>
      <c r="H18" s="7">
        <v>-16291</v>
      </c>
      <c r="I18" s="7"/>
      <c r="J18" s="7">
        <v>-11491</v>
      </c>
      <c r="K18" s="19">
        <v>-18462</v>
      </c>
      <c r="L18" s="19">
        <f>-1323-18574-818-584-4054</f>
        <v>-25353</v>
      </c>
      <c r="P18" s="7">
        <v>0</v>
      </c>
    </row>
    <row r="19" spans="4:16" ht="16.5">
      <c r="D19" s="5"/>
      <c r="E19" s="5"/>
      <c r="F19" s="5"/>
      <c r="G19" s="7"/>
      <c r="H19" s="7"/>
      <c r="I19" s="7"/>
      <c r="J19" s="7"/>
      <c r="K19" s="19"/>
      <c r="L19" s="19"/>
      <c r="P19" s="7"/>
    </row>
    <row r="20" spans="2:16" ht="16.5">
      <c r="B20" s="2" t="s">
        <v>193</v>
      </c>
      <c r="D20" s="84">
        <v>337</v>
      </c>
      <c r="E20" s="84"/>
      <c r="F20" s="84">
        <v>300</v>
      </c>
      <c r="G20" s="5"/>
      <c r="H20" s="84">
        <v>466</v>
      </c>
      <c r="I20" s="84"/>
      <c r="J20" s="84">
        <v>639</v>
      </c>
      <c r="K20" s="85">
        <v>215</v>
      </c>
      <c r="L20" s="85">
        <f>9038-6595</f>
        <v>2443</v>
      </c>
      <c r="P20" s="84">
        <v>0</v>
      </c>
    </row>
    <row r="21" spans="4:16" ht="9" customHeight="1">
      <c r="D21" s="7"/>
      <c r="E21" s="7"/>
      <c r="F21" s="7"/>
      <c r="G21" s="5"/>
      <c r="H21" s="7"/>
      <c r="I21" s="7"/>
      <c r="J21" s="7"/>
      <c r="K21" s="19"/>
      <c r="L21" s="7"/>
      <c r="P21" s="7"/>
    </row>
    <row r="22" spans="2:16" ht="16.5">
      <c r="B22" s="2" t="s">
        <v>201</v>
      </c>
      <c r="D22" s="7">
        <f>SUM(D16:D20)</f>
        <v>1959</v>
      </c>
      <c r="E22" s="7"/>
      <c r="F22" s="7">
        <f>SUM(F16:F20)</f>
        <v>-173</v>
      </c>
      <c r="G22" s="5"/>
      <c r="H22" s="7">
        <f>SUM(H16:H20)</f>
        <v>2024</v>
      </c>
      <c r="I22" s="7"/>
      <c r="J22" s="7">
        <f>SUM(J16:J20)</f>
        <v>1191</v>
      </c>
      <c r="K22" s="19">
        <f>SUM(K16:K20)</f>
        <v>-643</v>
      </c>
      <c r="L22" s="7">
        <f>SUM(L16:L20)</f>
        <v>-2205</v>
      </c>
      <c r="P22" s="7">
        <f>SUM(P16:P20)</f>
        <v>0</v>
      </c>
    </row>
    <row r="23" spans="4:16" ht="16.5">
      <c r="D23" s="7"/>
      <c r="E23" s="7"/>
      <c r="F23" s="7"/>
      <c r="G23" s="5"/>
      <c r="H23" s="7"/>
      <c r="I23" s="7"/>
      <c r="J23" s="7"/>
      <c r="K23" s="19"/>
      <c r="L23" s="7"/>
      <c r="P23" s="7"/>
    </row>
    <row r="24" spans="2:16" ht="16.5">
      <c r="B24" s="2" t="s">
        <v>194</v>
      </c>
      <c r="D24" s="84">
        <v>-67</v>
      </c>
      <c r="E24" s="84"/>
      <c r="F24" s="84">
        <v>-121</v>
      </c>
      <c r="G24" s="5"/>
      <c r="H24" s="84">
        <v>-401</v>
      </c>
      <c r="I24" s="84"/>
      <c r="J24" s="84">
        <v>-380</v>
      </c>
      <c r="K24" s="19">
        <v>-56</v>
      </c>
      <c r="L24" s="5">
        <v>-70</v>
      </c>
      <c r="M24" s="13"/>
      <c r="N24" s="13"/>
      <c r="O24" s="13"/>
      <c r="P24" s="5">
        <v>0</v>
      </c>
    </row>
    <row r="25" spans="4:16" ht="16.5">
      <c r="D25" s="5"/>
      <c r="E25" s="5"/>
      <c r="F25" s="5"/>
      <c r="G25" s="5"/>
      <c r="H25" s="5"/>
      <c r="I25" s="5"/>
      <c r="J25" s="5"/>
      <c r="K25" s="19"/>
      <c r="L25" s="5"/>
      <c r="M25" s="13"/>
      <c r="N25" s="13"/>
      <c r="O25" s="13"/>
      <c r="P25" s="5"/>
    </row>
    <row r="26" spans="2:16" ht="15.75">
      <c r="B26" s="2" t="s">
        <v>202</v>
      </c>
      <c r="D26" s="7">
        <f>SUM(D22:D25)</f>
        <v>1892</v>
      </c>
      <c r="E26" s="7">
        <f>SUM(E22:E25)</f>
        <v>0</v>
      </c>
      <c r="F26" s="7">
        <f>SUM(F22:F25)</f>
        <v>-294</v>
      </c>
      <c r="G26" s="5"/>
      <c r="H26" s="7">
        <f>SUM(H22:H25)</f>
        <v>1623</v>
      </c>
      <c r="I26" s="7"/>
      <c r="J26" s="7">
        <f>SUM(J22:J25)</f>
        <v>811</v>
      </c>
      <c r="K26" s="7">
        <f>SUM(K22:K25)</f>
        <v>-699</v>
      </c>
      <c r="L26" s="7">
        <f>SUM(L22:L25)</f>
        <v>-2275</v>
      </c>
      <c r="P26" s="7">
        <f>SUM(P22:P25)</f>
        <v>0</v>
      </c>
    </row>
    <row r="27" spans="4:16" ht="16.5">
      <c r="D27" s="7"/>
      <c r="E27" s="7"/>
      <c r="F27" s="7"/>
      <c r="G27" s="5"/>
      <c r="H27" s="7"/>
      <c r="I27" s="7"/>
      <c r="J27" s="7"/>
      <c r="K27" s="19"/>
      <c r="L27" s="7"/>
      <c r="P27" s="7"/>
    </row>
    <row r="28" spans="2:16" ht="15.75">
      <c r="B28" s="2" t="s">
        <v>195</v>
      </c>
      <c r="C28" s="86" t="s">
        <v>292</v>
      </c>
      <c r="D28" s="84">
        <v>-1096</v>
      </c>
      <c r="E28" s="84"/>
      <c r="F28" s="84">
        <v>-192</v>
      </c>
      <c r="G28" s="5"/>
      <c r="H28" s="84">
        <v>-706</v>
      </c>
      <c r="I28" s="84"/>
      <c r="J28" s="84">
        <v>-788</v>
      </c>
      <c r="K28" s="84">
        <v>-1</v>
      </c>
      <c r="L28" s="84">
        <v>-1</v>
      </c>
      <c r="P28" s="84">
        <v>0</v>
      </c>
    </row>
    <row r="29" spans="4:16" ht="9" customHeight="1">
      <c r="D29" s="5"/>
      <c r="E29" s="5"/>
      <c r="F29" s="5"/>
      <c r="G29" s="5"/>
      <c r="H29" s="5"/>
      <c r="I29" s="5"/>
      <c r="J29" s="5"/>
      <c r="K29" s="5"/>
      <c r="L29" s="5"/>
      <c r="P29" s="5"/>
    </row>
    <row r="30" spans="2:16" ht="16.5" thickBot="1">
      <c r="B30" s="1" t="s">
        <v>272</v>
      </c>
      <c r="C30" s="1"/>
      <c r="D30" s="87">
        <f>D26+D28</f>
        <v>796</v>
      </c>
      <c r="E30" s="87"/>
      <c r="F30" s="87">
        <f>F26+F28</f>
        <v>-486</v>
      </c>
      <c r="G30" s="5"/>
      <c r="H30" s="87">
        <f>H26+H28</f>
        <v>917</v>
      </c>
      <c r="I30" s="87"/>
      <c r="J30" s="87">
        <f>J26+J28</f>
        <v>23</v>
      </c>
      <c r="K30" s="5">
        <f>K26+K28</f>
        <v>-700</v>
      </c>
      <c r="L30" s="5">
        <f>L26+L28</f>
        <v>-2276</v>
      </c>
      <c r="P30" s="87">
        <f>SUM(P26:P28)</f>
        <v>0</v>
      </c>
    </row>
    <row r="31" spans="4:16" ht="12" customHeight="1" thickTop="1">
      <c r="D31" s="5"/>
      <c r="E31" s="5"/>
      <c r="F31" s="5"/>
      <c r="G31" s="5"/>
      <c r="H31" s="5"/>
      <c r="I31" s="5"/>
      <c r="J31" s="5"/>
      <c r="K31" s="5"/>
      <c r="L31" s="5"/>
      <c r="P31" s="5"/>
    </row>
    <row r="32" spans="2:16" ht="15.75">
      <c r="B32" s="1" t="s">
        <v>196</v>
      </c>
      <c r="D32" s="5"/>
      <c r="E32" s="5"/>
      <c r="F32" s="5"/>
      <c r="G32" s="5"/>
      <c r="H32" s="5"/>
      <c r="I32" s="5"/>
      <c r="J32" s="5"/>
      <c r="K32" s="5"/>
      <c r="L32" s="5"/>
      <c r="P32" s="5"/>
    </row>
    <row r="33" spans="4:16" ht="9" customHeight="1">
      <c r="D33" s="5"/>
      <c r="E33" s="5"/>
      <c r="F33" s="5"/>
      <c r="G33" s="5"/>
      <c r="H33" s="5"/>
      <c r="I33" s="5"/>
      <c r="J33" s="5"/>
      <c r="K33" s="5"/>
      <c r="L33" s="5"/>
      <c r="P33" s="5"/>
    </row>
    <row r="34" spans="2:16" ht="15.75">
      <c r="B34" s="2" t="s">
        <v>197</v>
      </c>
      <c r="D34" s="5">
        <v>543</v>
      </c>
      <c r="E34" s="5"/>
      <c r="F34" s="5">
        <v>-379</v>
      </c>
      <c r="G34" s="5"/>
      <c r="H34" s="5">
        <v>426</v>
      </c>
      <c r="I34" s="5"/>
      <c r="J34" s="5">
        <v>-116</v>
      </c>
      <c r="K34" s="5"/>
      <c r="L34" s="5"/>
      <c r="P34" s="5">
        <v>0</v>
      </c>
    </row>
    <row r="35" spans="4:16" ht="9.75" customHeight="1">
      <c r="D35" s="5"/>
      <c r="E35" s="5"/>
      <c r="F35" s="5"/>
      <c r="G35" s="5"/>
      <c r="H35" s="5"/>
      <c r="I35" s="5"/>
      <c r="J35" s="5"/>
      <c r="K35" s="5"/>
      <c r="L35" s="5"/>
      <c r="P35" s="5"/>
    </row>
    <row r="36" spans="2:16" ht="15.75">
      <c r="B36" s="2" t="s">
        <v>198</v>
      </c>
      <c r="D36" s="84">
        <v>253</v>
      </c>
      <c r="E36" s="5"/>
      <c r="F36" s="5">
        <v>-107</v>
      </c>
      <c r="G36" s="5"/>
      <c r="H36" s="5">
        <v>491</v>
      </c>
      <c r="I36" s="5"/>
      <c r="J36" s="5">
        <v>139</v>
      </c>
      <c r="K36" s="5">
        <v>2</v>
      </c>
      <c r="L36" s="5">
        <v>-4</v>
      </c>
      <c r="P36" s="5">
        <v>0</v>
      </c>
    </row>
    <row r="37" spans="4:16" ht="9" customHeight="1">
      <c r="D37" s="88"/>
      <c r="E37" s="88"/>
      <c r="F37" s="88"/>
      <c r="G37" s="5"/>
      <c r="H37" s="88"/>
      <c r="I37" s="88"/>
      <c r="J37" s="88"/>
      <c r="K37" s="88"/>
      <c r="L37" s="88"/>
      <c r="P37" s="88"/>
    </row>
    <row r="38" spans="4:16" ht="16.5" thickBot="1">
      <c r="D38" s="87">
        <f>D34+D36</f>
        <v>796</v>
      </c>
      <c r="E38" s="87"/>
      <c r="F38" s="87">
        <f>F34+F36</f>
        <v>-486</v>
      </c>
      <c r="G38" s="5"/>
      <c r="H38" s="87">
        <f>H34+H36</f>
        <v>917</v>
      </c>
      <c r="I38" s="87">
        <f>I34+I36</f>
        <v>0</v>
      </c>
      <c r="J38" s="87">
        <f>J34+J36</f>
        <v>23</v>
      </c>
      <c r="K38" s="87">
        <f>K30+K36</f>
        <v>-698</v>
      </c>
      <c r="L38" s="87">
        <f>L30+L36</f>
        <v>-2280</v>
      </c>
      <c r="P38" s="87">
        <f>P34+P36</f>
        <v>0</v>
      </c>
    </row>
    <row r="39" spans="4:16" ht="16.5" thickTop="1">
      <c r="D39" s="14"/>
      <c r="E39" s="14"/>
      <c r="F39" s="14"/>
      <c r="G39" s="89"/>
      <c r="H39" s="14"/>
      <c r="I39" s="14"/>
      <c r="J39" s="14"/>
      <c r="K39" s="14"/>
      <c r="L39" s="14"/>
      <c r="P39" s="14"/>
    </row>
    <row r="40" spans="2:16" ht="16.5">
      <c r="B40" s="1" t="s">
        <v>209</v>
      </c>
      <c r="D40" s="14"/>
      <c r="E40" s="14"/>
      <c r="F40" s="14"/>
      <c r="G40" s="89"/>
      <c r="H40" s="14"/>
      <c r="I40" s="14"/>
      <c r="J40" s="14"/>
      <c r="K40" s="19"/>
      <c r="L40" s="14"/>
      <c r="P40" s="14"/>
    </row>
    <row r="41" spans="2:16" ht="16.5">
      <c r="B41" s="1" t="s">
        <v>199</v>
      </c>
      <c r="D41" s="14"/>
      <c r="E41" s="14"/>
      <c r="F41" s="14"/>
      <c r="G41" s="89"/>
      <c r="H41" s="14"/>
      <c r="I41" s="14"/>
      <c r="J41" s="14"/>
      <c r="K41" s="19"/>
      <c r="L41" s="14"/>
      <c r="P41" s="14"/>
    </row>
    <row r="42" spans="2:16" ht="9" customHeight="1">
      <c r="B42" s="1"/>
      <c r="D42" s="14"/>
      <c r="E42" s="14"/>
      <c r="F42" s="14"/>
      <c r="G42" s="89"/>
      <c r="H42" s="14"/>
      <c r="I42" s="14"/>
      <c r="J42" s="14"/>
      <c r="K42" s="19"/>
      <c r="L42" s="14"/>
      <c r="P42" s="89"/>
    </row>
    <row r="43" spans="2:16" ht="16.5" thickBot="1">
      <c r="B43" s="2" t="s">
        <v>200</v>
      </c>
      <c r="C43" s="90" t="s">
        <v>293</v>
      </c>
      <c r="D43" s="111">
        <f>(D34/91321)*100</f>
        <v>0.5946058409347248</v>
      </c>
      <c r="E43" s="111"/>
      <c r="F43" s="111">
        <f>(F34/91321)*100</f>
        <v>-0.4150195464351025</v>
      </c>
      <c r="G43" s="112"/>
      <c r="H43" s="111">
        <f>(H34/91321)*100</f>
        <v>0.4664863503465797</v>
      </c>
      <c r="I43" s="111"/>
      <c r="J43" s="111">
        <f>(J34/91321)*100</f>
        <v>-0.12702445220704986</v>
      </c>
      <c r="K43" s="93"/>
      <c r="L43" s="91">
        <f>-1670000/60495000*100</f>
        <v>-2.760558723861476</v>
      </c>
      <c r="P43" s="92"/>
    </row>
    <row r="44" spans="2:16" ht="17.25" thickBot="1" thickTop="1">
      <c r="B44" s="94" t="s">
        <v>210</v>
      </c>
      <c r="C44" s="94"/>
      <c r="D44" s="111">
        <f>D43</f>
        <v>0.5946058409347248</v>
      </c>
      <c r="E44" s="111"/>
      <c r="F44" s="111">
        <f>F43</f>
        <v>-0.4150195464351025</v>
      </c>
      <c r="G44" s="112"/>
      <c r="H44" s="111">
        <f>H43</f>
        <v>0.4664863503465797</v>
      </c>
      <c r="I44" s="111"/>
      <c r="J44" s="111">
        <f>J43</f>
        <v>-0.12702445220704986</v>
      </c>
      <c r="K44" s="95"/>
      <c r="P44" s="92"/>
    </row>
    <row r="45" spans="2:16" ht="16.5" thickTop="1">
      <c r="B45" s="94"/>
      <c r="C45" s="94"/>
      <c r="D45" s="92"/>
      <c r="E45" s="92"/>
      <c r="F45" s="92"/>
      <c r="G45" s="92"/>
      <c r="H45" s="92"/>
      <c r="I45" s="92"/>
      <c r="J45" s="92"/>
      <c r="K45" s="95"/>
      <c r="P45" s="92"/>
    </row>
    <row r="46" spans="2:16" ht="15.75">
      <c r="B46" s="94"/>
      <c r="C46" s="94"/>
      <c r="D46" s="92"/>
      <c r="E46" s="92"/>
      <c r="F46" s="92"/>
      <c r="G46" s="92"/>
      <c r="H46" s="92"/>
      <c r="I46" s="92"/>
      <c r="J46" s="92"/>
      <c r="K46" s="95"/>
      <c r="P46" s="92"/>
    </row>
    <row r="47" spans="2:16" ht="15.75">
      <c r="B47" s="1"/>
      <c r="C47" s="1"/>
      <c r="G47" s="13"/>
      <c r="P47" s="13"/>
    </row>
    <row r="48" spans="2:16" ht="15.75">
      <c r="B48" s="1"/>
      <c r="C48" s="1"/>
      <c r="G48" s="13"/>
      <c r="P48" s="13"/>
    </row>
    <row r="49" ht="15.75">
      <c r="P49" s="13"/>
    </row>
    <row r="50" ht="15.75"/>
    <row r="51" ht="15.75"/>
    <row r="52" ht="15.75"/>
  </sheetData>
  <sheetProtection/>
  <printOptions/>
  <pageMargins left="0.5" right="0" top="0.75" bottom="0" header="0" footer="0"/>
  <pageSetup firstPageNumber="1" useFirstPageNumber="1" horizontalDpi="600" verticalDpi="600" orientation="portrait" paperSize="9" r:id="rId2"/>
  <headerFooter alignWithMargins="0">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H15" sqref="H15"/>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6" spans="1:3" ht="15.75">
      <c r="A6" s="1" t="s">
        <v>203</v>
      </c>
      <c r="B6" s="1" t="s">
        <v>211</v>
      </c>
      <c r="C6" s="1"/>
    </row>
    <row r="7" spans="2:3" ht="15.75">
      <c r="B7" s="81"/>
      <c r="C7" s="82"/>
    </row>
    <row r="8" spans="4:12" ht="15.75">
      <c r="D8" s="11" t="s">
        <v>178</v>
      </c>
      <c r="E8" s="11"/>
      <c r="F8" s="11" t="s">
        <v>179</v>
      </c>
      <c r="G8" s="11"/>
      <c r="H8" s="83" t="s">
        <v>263</v>
      </c>
      <c r="I8" s="11"/>
      <c r="J8" s="83" t="s">
        <v>263</v>
      </c>
      <c r="K8" s="11" t="s">
        <v>180</v>
      </c>
      <c r="L8" s="11" t="s">
        <v>181</v>
      </c>
    </row>
    <row r="9" spans="4:12" ht="15.75">
      <c r="D9" s="11" t="s">
        <v>182</v>
      </c>
      <c r="E9" s="11"/>
      <c r="F9" s="11" t="s">
        <v>182</v>
      </c>
      <c r="G9" s="11"/>
      <c r="H9" s="11" t="s">
        <v>183</v>
      </c>
      <c r="I9" s="11"/>
      <c r="J9" s="11" t="s">
        <v>183</v>
      </c>
      <c r="K9" s="11" t="s">
        <v>184</v>
      </c>
      <c r="L9" s="11" t="s">
        <v>184</v>
      </c>
    </row>
    <row r="10" spans="4:12" ht="15.75">
      <c r="D10" s="11" t="s">
        <v>185</v>
      </c>
      <c r="E10" s="11"/>
      <c r="F10" s="11" t="s">
        <v>186</v>
      </c>
      <c r="G10" s="11"/>
      <c r="H10" s="11" t="s">
        <v>187</v>
      </c>
      <c r="I10" s="11"/>
      <c r="J10" s="11" t="s">
        <v>187</v>
      </c>
      <c r="K10" s="11" t="s">
        <v>188</v>
      </c>
      <c r="L10" s="11" t="s">
        <v>188</v>
      </c>
    </row>
    <row r="11" spans="3:12" ht="15.75">
      <c r="C11" s="1" t="s">
        <v>87</v>
      </c>
      <c r="D11" s="12" t="s">
        <v>264</v>
      </c>
      <c r="E11" s="12"/>
      <c r="F11" s="12" t="s">
        <v>265</v>
      </c>
      <c r="G11" s="12"/>
      <c r="H11" s="12" t="s">
        <v>264</v>
      </c>
      <c r="I11" s="12"/>
      <c r="J11" s="12" t="s">
        <v>265</v>
      </c>
      <c r="K11" s="12" t="s">
        <v>189</v>
      </c>
      <c r="L11" s="12" t="s">
        <v>190</v>
      </c>
    </row>
    <row r="12" spans="4:12" ht="15.75">
      <c r="D12" s="11" t="s">
        <v>2</v>
      </c>
      <c r="E12" s="11"/>
      <c r="F12" s="11" t="s">
        <v>2</v>
      </c>
      <c r="G12" s="11"/>
      <c r="H12" s="11" t="s">
        <v>2</v>
      </c>
      <c r="I12" s="11"/>
      <c r="J12" s="11" t="s">
        <v>2</v>
      </c>
      <c r="K12" s="11" t="s">
        <v>2</v>
      </c>
      <c r="L12" s="11" t="s">
        <v>2</v>
      </c>
    </row>
    <row r="13" spans="6:10" ht="15.75">
      <c r="F13" s="11" t="s">
        <v>228</v>
      </c>
      <c r="J13" s="11" t="s">
        <v>228</v>
      </c>
    </row>
    <row r="14" spans="6:10" ht="15.75">
      <c r="F14" s="11"/>
      <c r="J14" s="11"/>
    </row>
    <row r="15" spans="2:16" ht="16.5">
      <c r="B15" s="1" t="s">
        <v>272</v>
      </c>
      <c r="D15" s="5">
        <f>'pl-1'!D30</f>
        <v>796</v>
      </c>
      <c r="E15" s="5"/>
      <c r="F15" s="5">
        <f>'pl-1'!F30</f>
        <v>-486</v>
      </c>
      <c r="G15" s="5"/>
      <c r="H15" s="5">
        <f>'pl-1'!H30</f>
        <v>917</v>
      </c>
      <c r="I15" s="5"/>
      <c r="J15" s="5">
        <f>'pl-1'!J30</f>
        <v>23</v>
      </c>
      <c r="K15" s="19">
        <v>17604</v>
      </c>
      <c r="L15" s="19">
        <v>20705</v>
      </c>
      <c r="P15" s="5">
        <v>0</v>
      </c>
    </row>
    <row r="16" spans="1:16" ht="16.5">
      <c r="A16" s="2" t="s">
        <v>191</v>
      </c>
      <c r="D16" s="7"/>
      <c r="E16" s="7"/>
      <c r="F16" s="7"/>
      <c r="G16" s="7"/>
      <c r="H16" s="7"/>
      <c r="I16" s="7"/>
      <c r="J16" s="7"/>
      <c r="K16" s="19"/>
      <c r="L16" s="19"/>
      <c r="P16" s="7"/>
    </row>
    <row r="17" spans="2:16" ht="16.5">
      <c r="B17" s="2" t="s">
        <v>204</v>
      </c>
      <c r="D17" s="84">
        <v>0</v>
      </c>
      <c r="E17" s="84"/>
      <c r="F17" s="84">
        <v>0</v>
      </c>
      <c r="G17" s="7"/>
      <c r="H17" s="84">
        <v>0</v>
      </c>
      <c r="I17" s="84"/>
      <c r="J17" s="84">
        <v>0</v>
      </c>
      <c r="K17" s="19">
        <v>-18462</v>
      </c>
      <c r="L17" s="19">
        <f>-1323-18574-818-584-4054</f>
        <v>-25353</v>
      </c>
      <c r="P17" s="7"/>
    </row>
    <row r="18" spans="2:16" ht="16.5">
      <c r="B18" s="1" t="s">
        <v>167</v>
      </c>
      <c r="K18" s="19">
        <f>SUM(K15:K17)</f>
        <v>-858</v>
      </c>
      <c r="L18" s="7">
        <f>SUM(L15:L17)</f>
        <v>-4648</v>
      </c>
      <c r="P18" s="7">
        <f>SUM(P15:P17)</f>
        <v>0</v>
      </c>
    </row>
    <row r="19" spans="2:16" ht="17.25" thickBot="1">
      <c r="B19" s="1" t="s">
        <v>273</v>
      </c>
      <c r="D19" s="87">
        <f>SUM(D15:D17)</f>
        <v>796</v>
      </c>
      <c r="E19" s="87"/>
      <c r="F19" s="87">
        <f>SUM(F15:F17)</f>
        <v>-486</v>
      </c>
      <c r="G19" s="5"/>
      <c r="H19" s="87">
        <f>SUM(H15:H17)</f>
        <v>917</v>
      </c>
      <c r="I19" s="87"/>
      <c r="J19" s="87">
        <f>SUM(J15:J17)</f>
        <v>23</v>
      </c>
      <c r="K19" s="19"/>
      <c r="L19" s="7"/>
      <c r="P19" s="7"/>
    </row>
    <row r="20" spans="4:16" ht="15.75" customHeight="1" thickTop="1">
      <c r="D20" s="5"/>
      <c r="E20" s="5"/>
      <c r="F20" s="5"/>
      <c r="G20" s="5"/>
      <c r="H20" s="5"/>
      <c r="I20" s="5"/>
      <c r="J20" s="5"/>
      <c r="K20" s="5"/>
      <c r="L20" s="5"/>
      <c r="P20" s="5"/>
    </row>
    <row r="21" spans="2:16" ht="15.75">
      <c r="B21" s="1" t="s">
        <v>196</v>
      </c>
      <c r="D21" s="5"/>
      <c r="E21" s="5"/>
      <c r="F21" s="5"/>
      <c r="G21" s="5"/>
      <c r="H21" s="5"/>
      <c r="I21" s="5"/>
      <c r="J21" s="5"/>
      <c r="K21" s="5"/>
      <c r="L21" s="5"/>
      <c r="P21" s="5"/>
    </row>
    <row r="22" spans="4:16" ht="9" customHeight="1">
      <c r="D22" s="5"/>
      <c r="E22" s="5"/>
      <c r="F22" s="5"/>
      <c r="G22" s="5"/>
      <c r="H22" s="5"/>
      <c r="I22" s="5"/>
      <c r="J22" s="5"/>
      <c r="K22" s="5"/>
      <c r="L22" s="5"/>
      <c r="P22" s="5"/>
    </row>
    <row r="23" spans="2:16" ht="15.75">
      <c r="B23" s="2" t="s">
        <v>197</v>
      </c>
      <c r="D23" s="5">
        <f>+'pl-1'!D34</f>
        <v>543</v>
      </c>
      <c r="E23" s="5"/>
      <c r="F23" s="5">
        <f>'pl-1'!F34</f>
        <v>-379</v>
      </c>
      <c r="G23" s="5"/>
      <c r="H23" s="5">
        <f>'pl-1'!H34</f>
        <v>426</v>
      </c>
      <c r="I23" s="5"/>
      <c r="J23" s="5">
        <f>'pl-1'!J34</f>
        <v>-116</v>
      </c>
      <c r="K23" s="5"/>
      <c r="L23" s="5"/>
      <c r="P23" s="5">
        <v>0</v>
      </c>
    </row>
    <row r="24" spans="4:16" ht="9.75" customHeight="1">
      <c r="D24" s="5"/>
      <c r="E24" s="5"/>
      <c r="F24" s="5"/>
      <c r="G24" s="5"/>
      <c r="H24" s="5"/>
      <c r="I24" s="5"/>
      <c r="J24" s="5"/>
      <c r="K24" s="5"/>
      <c r="L24" s="5"/>
      <c r="P24" s="5"/>
    </row>
    <row r="25" spans="2:16" ht="15.75">
      <c r="B25" s="2" t="s">
        <v>198</v>
      </c>
      <c r="D25" s="5">
        <f>+'pl-1'!D36</f>
        <v>253</v>
      </c>
      <c r="E25" s="5"/>
      <c r="F25" s="5">
        <f>'pl-1'!F36</f>
        <v>-107</v>
      </c>
      <c r="G25" s="5"/>
      <c r="H25" s="5">
        <f>'pl-1'!H36</f>
        <v>491</v>
      </c>
      <c r="I25" s="5"/>
      <c r="J25" s="5">
        <f>'pl-1'!J36</f>
        <v>139</v>
      </c>
      <c r="K25" s="5">
        <v>2</v>
      </c>
      <c r="L25" s="5">
        <v>-4</v>
      </c>
      <c r="P25" s="5">
        <v>0</v>
      </c>
    </row>
    <row r="26" spans="4:16" ht="9" customHeight="1">
      <c r="D26" s="88"/>
      <c r="E26" s="88"/>
      <c r="F26" s="88"/>
      <c r="G26" s="5"/>
      <c r="H26" s="88"/>
      <c r="I26" s="88"/>
      <c r="J26" s="88"/>
      <c r="K26" s="88"/>
      <c r="L26" s="88"/>
      <c r="P26" s="88"/>
    </row>
    <row r="27" spans="4:16" ht="16.5" thickBot="1">
      <c r="D27" s="87">
        <f>D23+D25</f>
        <v>796</v>
      </c>
      <c r="E27" s="87"/>
      <c r="F27" s="87">
        <f>F23+F25</f>
        <v>-486</v>
      </c>
      <c r="G27" s="5"/>
      <c r="H27" s="87">
        <f>H23+H25</f>
        <v>917</v>
      </c>
      <c r="I27" s="87">
        <f>I23+I25</f>
        <v>0</v>
      </c>
      <c r="J27" s="87">
        <f>J23+J25</f>
        <v>23</v>
      </c>
      <c r="K27" s="87" t="e">
        <f>#REF!+K25</f>
        <v>#REF!</v>
      </c>
      <c r="L27" s="87" t="e">
        <f>#REF!+L25</f>
        <v>#REF!</v>
      </c>
      <c r="P27" s="87">
        <f>P23+P25</f>
        <v>0</v>
      </c>
    </row>
    <row r="28" spans="4:16" ht="16.5" thickTop="1">
      <c r="D28" s="14"/>
      <c r="E28" s="14"/>
      <c r="F28" s="14"/>
      <c r="G28" s="89"/>
      <c r="H28" s="14"/>
      <c r="I28" s="14"/>
      <c r="J28" s="14"/>
      <c r="K28" s="14"/>
      <c r="L28" s="14"/>
      <c r="P28" s="14"/>
    </row>
  </sheetData>
  <sheetProtection/>
  <printOptions/>
  <pageMargins left="0.5" right="0" top="1" bottom="1" header="0" footer="0"/>
  <pageSetup firstPageNumber="2" useFirstPageNumber="1" horizontalDpi="600" verticalDpi="600" orientation="portrait" paperSize="9" r:id="rId2"/>
  <headerFooter alignWithMargins="0">
    <oddFooter>&amp;C&amp;"Times New Roman,Regular"&amp;12&amp;P</oddFooter>
  </headerFooter>
  <drawing r:id="rId1"/>
</worksheet>
</file>

<file path=xl/worksheets/sheet3.xml><?xml version="1.0" encoding="utf-8"?>
<worksheet xmlns="http://schemas.openxmlformats.org/spreadsheetml/2006/main" xmlns:r="http://schemas.openxmlformats.org/officeDocument/2006/relationships">
  <dimension ref="A1:P107"/>
  <sheetViews>
    <sheetView tabSelected="1" view="pageBreakPreview" zoomScaleSheetLayoutView="100" zoomScalePageLayoutView="0" workbookViewId="0" topLeftCell="A1">
      <selection activeCell="D6" sqref="D6"/>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42" t="s">
        <v>35</v>
      </c>
    </row>
    <row r="2" ht="15.75" customHeight="1">
      <c r="A2" s="58" t="s">
        <v>29</v>
      </c>
    </row>
    <row r="3" ht="15.75" customHeight="1">
      <c r="A3" s="40"/>
    </row>
    <row r="4" ht="15.75" customHeight="1">
      <c r="A4" s="41" t="s">
        <v>86</v>
      </c>
    </row>
    <row r="5" ht="15.75" customHeight="1">
      <c r="A5" s="14"/>
    </row>
    <row r="6" spans="1:6" ht="15.75" customHeight="1">
      <c r="A6" s="2" t="s">
        <v>89</v>
      </c>
      <c r="B6" s="59" t="s">
        <v>213</v>
      </c>
      <c r="C6" s="59"/>
      <c r="D6" s="59"/>
      <c r="E6" s="59"/>
      <c r="F6" s="59"/>
    </row>
    <row r="7" spans="1:5" ht="15.75" customHeight="1">
      <c r="A7" s="22"/>
      <c r="B7" s="22"/>
      <c r="C7" s="22"/>
      <c r="D7" s="23"/>
      <c r="E7" s="31"/>
    </row>
    <row r="8" spans="1:6" ht="15.75" customHeight="1">
      <c r="A8" s="22"/>
      <c r="B8" s="22"/>
      <c r="C8" s="22"/>
      <c r="D8" s="23" t="s">
        <v>206</v>
      </c>
      <c r="E8" s="23"/>
      <c r="F8" s="23"/>
    </row>
    <row r="9" spans="1:6" ht="15.75" customHeight="1">
      <c r="A9" s="22"/>
      <c r="B9" s="22"/>
      <c r="D9" s="96" t="s">
        <v>207</v>
      </c>
      <c r="E9" s="23"/>
      <c r="F9" s="96" t="s">
        <v>207</v>
      </c>
    </row>
    <row r="10" spans="1:6" ht="15.75" customHeight="1">
      <c r="A10" s="22"/>
      <c r="B10" s="22"/>
      <c r="C10" s="24"/>
      <c r="D10" s="96" t="s">
        <v>266</v>
      </c>
      <c r="E10" s="23"/>
      <c r="F10" s="54" t="s">
        <v>217</v>
      </c>
    </row>
    <row r="11" spans="1:6" ht="15.75" customHeight="1">
      <c r="A11" s="22"/>
      <c r="B11" s="22"/>
      <c r="C11" s="24" t="s">
        <v>87</v>
      </c>
      <c r="D11" s="23" t="s">
        <v>8</v>
      </c>
      <c r="E11" s="25"/>
      <c r="F11" s="23" t="s">
        <v>8</v>
      </c>
    </row>
    <row r="12" spans="1:6" s="46" customFormat="1" ht="18" customHeight="1">
      <c r="A12" s="52" t="s">
        <v>74</v>
      </c>
      <c r="B12" s="50"/>
      <c r="C12" s="50"/>
      <c r="D12" s="51"/>
      <c r="E12" s="51"/>
      <c r="F12" s="11" t="s">
        <v>228</v>
      </c>
    </row>
    <row r="13" spans="1:6" ht="15.75" customHeight="1">
      <c r="A13" s="22"/>
      <c r="B13" s="22"/>
      <c r="C13" s="22"/>
      <c r="D13" s="25"/>
      <c r="E13" s="25"/>
      <c r="F13" s="25"/>
    </row>
    <row r="14" spans="1:6" ht="15.75" customHeight="1">
      <c r="A14" s="53" t="s">
        <v>75</v>
      </c>
      <c r="B14" s="22"/>
      <c r="C14" s="22"/>
      <c r="D14" s="22"/>
      <c r="E14" s="22"/>
      <c r="F14" s="22"/>
    </row>
    <row r="15" spans="1:6" ht="15.75" customHeight="1">
      <c r="A15" s="53"/>
      <c r="B15" s="22"/>
      <c r="C15" s="22"/>
      <c r="D15" s="22"/>
      <c r="E15" s="22"/>
      <c r="F15" s="22"/>
    </row>
    <row r="16" spans="1:6" ht="15.75" customHeight="1">
      <c r="A16" s="22" t="s">
        <v>30</v>
      </c>
      <c r="B16" s="22"/>
      <c r="C16" s="25" t="s">
        <v>160</v>
      </c>
      <c r="D16" s="27">
        <v>524</v>
      </c>
      <c r="E16" s="27"/>
      <c r="F16" s="27">
        <v>544</v>
      </c>
    </row>
    <row r="17" spans="1:6" ht="15.75" customHeight="1">
      <c r="A17" s="22" t="s">
        <v>161</v>
      </c>
      <c r="B17" s="22"/>
      <c r="C17" s="22"/>
      <c r="D17" s="27">
        <v>20800</v>
      </c>
      <c r="E17" s="27"/>
      <c r="F17" s="27">
        <v>21419</v>
      </c>
    </row>
    <row r="18" spans="1:6" ht="15.75" customHeight="1">
      <c r="A18" s="22" t="s">
        <v>165</v>
      </c>
      <c r="B18" s="22"/>
      <c r="C18" s="25"/>
      <c r="D18" s="27">
        <v>1891</v>
      </c>
      <c r="E18" s="27"/>
      <c r="F18" s="27">
        <v>1891</v>
      </c>
    </row>
    <row r="19" spans="1:6" ht="15.75" customHeight="1">
      <c r="A19" s="22" t="s">
        <v>92</v>
      </c>
      <c r="B19" s="22"/>
      <c r="C19" s="22"/>
      <c r="D19" s="27">
        <f>114085-42461</f>
        <v>71624</v>
      </c>
      <c r="E19" s="27"/>
      <c r="F19" s="27">
        <v>116483</v>
      </c>
    </row>
    <row r="20" spans="1:6" ht="15.75" customHeight="1">
      <c r="A20" s="22"/>
      <c r="B20" s="22"/>
      <c r="C20" s="22"/>
      <c r="D20" s="60">
        <f>SUM(D16:D19)</f>
        <v>94839</v>
      </c>
      <c r="E20" s="27"/>
      <c r="F20" s="60">
        <f>SUM(F16:F19)</f>
        <v>140337</v>
      </c>
    </row>
    <row r="21" spans="1:6" ht="15.75" customHeight="1">
      <c r="A21" s="53" t="s">
        <v>31</v>
      </c>
      <c r="B21" s="22"/>
      <c r="C21" s="22"/>
      <c r="D21" s="27"/>
      <c r="E21" s="27"/>
      <c r="F21" s="27"/>
    </row>
    <row r="22" spans="1:6" ht="15.75" customHeight="1">
      <c r="A22" s="53"/>
      <c r="B22" s="22"/>
      <c r="C22" s="22"/>
      <c r="D22" s="27"/>
      <c r="E22" s="27"/>
      <c r="F22" s="27"/>
    </row>
    <row r="23" spans="1:6" ht="15.75" customHeight="1">
      <c r="A23" s="22" t="s">
        <v>93</v>
      </c>
      <c r="B23" s="22"/>
      <c r="C23" s="22"/>
      <c r="D23" s="27">
        <f>56453+42461</f>
        <v>98914</v>
      </c>
      <c r="E23" s="27"/>
      <c r="F23" s="27">
        <f>28952+3743+19462-1382+244</f>
        <v>51019</v>
      </c>
    </row>
    <row r="24" spans="1:6" ht="15.75" customHeight="1">
      <c r="A24" s="22" t="s">
        <v>164</v>
      </c>
      <c r="B24" s="22"/>
      <c r="C24" s="22"/>
      <c r="D24" s="27">
        <v>5148</v>
      </c>
      <c r="E24" s="27"/>
      <c r="F24" s="27">
        <f>2729+1145-698</f>
        <v>3176</v>
      </c>
    </row>
    <row r="25" spans="1:6" ht="15.75" customHeight="1">
      <c r="A25" s="22" t="s">
        <v>219</v>
      </c>
      <c r="B25" s="22"/>
      <c r="C25" s="22"/>
      <c r="D25" s="27">
        <v>637</v>
      </c>
      <c r="E25" s="27"/>
      <c r="F25" s="27">
        <v>698</v>
      </c>
    </row>
    <row r="26" spans="1:6" ht="15.75" customHeight="1">
      <c r="A26" s="22" t="s">
        <v>220</v>
      </c>
      <c r="B26" s="22"/>
      <c r="C26" s="22"/>
      <c r="D26" s="27">
        <f>1022-875</f>
        <v>147</v>
      </c>
      <c r="E26" s="27"/>
      <c r="F26" s="27">
        <v>65</v>
      </c>
    </row>
    <row r="27" spans="1:6" ht="15.75" customHeight="1">
      <c r="A27" s="22" t="s">
        <v>32</v>
      </c>
      <c r="B27" s="22"/>
      <c r="C27" s="22"/>
      <c r="D27" s="27">
        <v>1126</v>
      </c>
      <c r="E27" s="27"/>
      <c r="F27" s="27">
        <v>689</v>
      </c>
    </row>
    <row r="28" spans="1:6" ht="15.75" customHeight="1">
      <c r="A28" s="22" t="s">
        <v>13</v>
      </c>
      <c r="B28" s="22"/>
      <c r="C28" s="22"/>
      <c r="D28" s="27">
        <v>4762</v>
      </c>
      <c r="E28" s="27"/>
      <c r="F28" s="27">
        <v>2508</v>
      </c>
    </row>
    <row r="29" spans="1:6" ht="15.75" customHeight="1">
      <c r="A29" s="22"/>
      <c r="B29" s="22"/>
      <c r="C29" s="22"/>
      <c r="D29" s="60">
        <f>SUM(D23:D28)</f>
        <v>110734</v>
      </c>
      <c r="E29" s="27"/>
      <c r="F29" s="60">
        <f>SUM(F23:F28)</f>
        <v>58155</v>
      </c>
    </row>
    <row r="30" spans="1:6" ht="15.75" customHeight="1">
      <c r="A30" s="22"/>
      <c r="B30" s="22"/>
      <c r="C30" s="22"/>
      <c r="D30" s="27"/>
      <c r="E30" s="27"/>
      <c r="F30" s="27"/>
    </row>
    <row r="31" spans="1:6" ht="15.75" customHeight="1" thickBot="1">
      <c r="A31" s="24" t="s">
        <v>76</v>
      </c>
      <c r="B31" s="22"/>
      <c r="C31" s="22"/>
      <c r="D31" s="35">
        <f>D29+D20</f>
        <v>205573</v>
      </c>
      <c r="E31" s="27"/>
      <c r="F31" s="35">
        <f>F29+F20</f>
        <v>198492</v>
      </c>
    </row>
    <row r="32" spans="1:6" ht="15.75" customHeight="1">
      <c r="A32" s="24"/>
      <c r="B32" s="22"/>
      <c r="C32" s="22"/>
      <c r="D32" s="27"/>
      <c r="E32" s="27"/>
      <c r="F32" s="27"/>
    </row>
    <row r="33" spans="1:6" ht="15.75" customHeight="1">
      <c r="A33" s="24"/>
      <c r="B33" s="22"/>
      <c r="C33" s="22"/>
      <c r="D33" s="27"/>
      <c r="E33" s="27"/>
      <c r="F33" s="27"/>
    </row>
    <row r="34" spans="1:6" ht="15.75" customHeight="1">
      <c r="A34" s="24"/>
      <c r="B34" s="22"/>
      <c r="C34" s="22"/>
      <c r="D34" s="27"/>
      <c r="E34" s="27"/>
      <c r="F34" s="27"/>
    </row>
    <row r="35" spans="1:6" ht="15.75" customHeight="1">
      <c r="A35" s="24"/>
      <c r="B35" s="22"/>
      <c r="C35" s="22"/>
      <c r="D35" s="27"/>
      <c r="E35" s="27"/>
      <c r="F35" s="27"/>
    </row>
    <row r="36" spans="1:6" ht="15.75" customHeight="1">
      <c r="A36" s="24"/>
      <c r="B36" s="22"/>
      <c r="C36" s="22"/>
      <c r="D36" s="27"/>
      <c r="E36" s="27"/>
      <c r="F36" s="27"/>
    </row>
    <row r="37" spans="1:6" ht="15.75" customHeight="1">
      <c r="A37" s="24"/>
      <c r="B37" s="22"/>
      <c r="C37" s="22"/>
      <c r="D37" s="27"/>
      <c r="E37" s="27"/>
      <c r="F37" s="27"/>
    </row>
    <row r="38" spans="1:6" ht="15.75" customHeight="1">
      <c r="A38" s="24"/>
      <c r="B38" s="22"/>
      <c r="C38" s="22"/>
      <c r="D38" s="27"/>
      <c r="E38" s="27"/>
      <c r="F38" s="27"/>
    </row>
    <row r="39" spans="2:16" ht="15.75">
      <c r="B39" s="1"/>
      <c r="C39" s="1"/>
      <c r="G39" s="13"/>
      <c r="P39" s="13"/>
    </row>
    <row r="40" spans="2:16" ht="15.75">
      <c r="B40" s="1"/>
      <c r="C40" s="1"/>
      <c r="G40" s="13"/>
      <c r="P40" s="13"/>
    </row>
    <row r="41" ht="15.75">
      <c r="P41" s="13"/>
    </row>
    <row r="45" spans="1:10" ht="15.75" customHeight="1">
      <c r="A45" s="80"/>
      <c r="B45" s="13"/>
      <c r="C45" s="13"/>
      <c r="D45" s="13"/>
      <c r="E45" s="13"/>
      <c r="F45" s="13"/>
      <c r="G45" s="13"/>
      <c r="H45" s="13"/>
      <c r="I45" s="13"/>
      <c r="J45" s="13"/>
    </row>
    <row r="46" spans="1:10" ht="18.75">
      <c r="A46" s="42" t="s">
        <v>35</v>
      </c>
      <c r="B46" s="13"/>
      <c r="C46" s="13"/>
      <c r="D46" s="13"/>
      <c r="E46" s="13"/>
      <c r="F46" s="13"/>
      <c r="G46" s="13"/>
      <c r="H46" s="13"/>
      <c r="I46" s="13"/>
      <c r="J46" s="13"/>
    </row>
    <row r="47" ht="15.75" customHeight="1">
      <c r="A47" s="58" t="s">
        <v>29</v>
      </c>
    </row>
    <row r="48" ht="15.75" customHeight="1">
      <c r="A48" s="40"/>
    </row>
    <row r="49" ht="15.75" customHeight="1">
      <c r="A49" s="41" t="s">
        <v>86</v>
      </c>
    </row>
    <row r="50" ht="15.75" customHeight="1">
      <c r="A50" s="14"/>
    </row>
    <row r="51" spans="1:6" ht="15.75" customHeight="1">
      <c r="A51" s="2" t="s">
        <v>89</v>
      </c>
      <c r="B51" s="59" t="s">
        <v>213</v>
      </c>
      <c r="C51" s="59"/>
      <c r="D51" s="59"/>
      <c r="E51" s="59"/>
      <c r="F51" s="59"/>
    </row>
    <row r="52" spans="2:6" ht="15.75" customHeight="1">
      <c r="B52" s="59"/>
      <c r="C52" s="59"/>
      <c r="D52" s="59"/>
      <c r="E52" s="59"/>
      <c r="F52" s="59"/>
    </row>
    <row r="53" spans="1:6" ht="15.75" customHeight="1">
      <c r="A53" s="22"/>
      <c r="B53" s="22"/>
      <c r="C53" s="22"/>
      <c r="D53" s="23" t="s">
        <v>206</v>
      </c>
      <c r="E53" s="23"/>
      <c r="F53" s="23"/>
    </row>
    <row r="54" spans="1:6" ht="15.75" customHeight="1">
      <c r="A54" s="22"/>
      <c r="B54" s="22"/>
      <c r="D54" s="96" t="s">
        <v>207</v>
      </c>
      <c r="E54" s="23"/>
      <c r="F54" s="96" t="s">
        <v>207</v>
      </c>
    </row>
    <row r="55" spans="1:6" ht="15.75" customHeight="1">
      <c r="A55" s="22"/>
      <c r="B55" s="22"/>
      <c r="D55" s="54" t="s">
        <v>267</v>
      </c>
      <c r="E55" s="23"/>
      <c r="F55" s="54" t="s">
        <v>217</v>
      </c>
    </row>
    <row r="56" spans="1:6" ht="15.75" customHeight="1">
      <c r="A56" s="22"/>
      <c r="B56" s="22"/>
      <c r="C56" s="24" t="s">
        <v>87</v>
      </c>
      <c r="D56" s="23" t="s">
        <v>8</v>
      </c>
      <c r="E56" s="25"/>
      <c r="F56" s="23" t="s">
        <v>8</v>
      </c>
    </row>
    <row r="57" spans="1:6" ht="15.75" customHeight="1">
      <c r="A57" s="22"/>
      <c r="B57" s="22"/>
      <c r="C57" s="24"/>
      <c r="D57" s="23"/>
      <c r="E57" s="25"/>
      <c r="F57" s="11" t="s">
        <v>228</v>
      </c>
    </row>
    <row r="58" spans="1:5" ht="15.75" customHeight="1">
      <c r="A58" s="52" t="s">
        <v>77</v>
      </c>
      <c r="B58" s="22"/>
      <c r="C58" s="22"/>
      <c r="D58" s="25"/>
      <c r="E58" s="25"/>
    </row>
    <row r="59" spans="1:6" ht="15.75" customHeight="1">
      <c r="A59" s="22"/>
      <c r="B59" s="22"/>
      <c r="C59" s="22"/>
      <c r="D59" s="25"/>
      <c r="E59" s="25"/>
      <c r="F59" s="25"/>
    </row>
    <row r="60" spans="1:6" ht="15.75" customHeight="1">
      <c r="A60" s="28" t="s">
        <v>78</v>
      </c>
      <c r="B60" s="22"/>
      <c r="C60" s="22"/>
      <c r="D60" s="27"/>
      <c r="E60" s="27"/>
      <c r="F60" s="27"/>
    </row>
    <row r="61" spans="1:6" ht="9.75" customHeight="1">
      <c r="A61" s="22"/>
      <c r="B61" s="22"/>
      <c r="C61" s="22"/>
      <c r="D61" s="27"/>
      <c r="E61" s="27"/>
      <c r="F61" s="27"/>
    </row>
    <row r="62" spans="1:6" ht="15.75" customHeight="1">
      <c r="A62" s="22" t="s">
        <v>3</v>
      </c>
      <c r="B62" s="22"/>
      <c r="C62" s="22"/>
      <c r="D62" s="27">
        <v>9132</v>
      </c>
      <c r="E62" s="27"/>
      <c r="F62" s="27">
        <v>9132</v>
      </c>
    </row>
    <row r="63" spans="1:6" ht="15.75" customHeight="1">
      <c r="A63" s="22" t="s">
        <v>4</v>
      </c>
      <c r="B63" s="22"/>
      <c r="C63" s="22"/>
      <c r="D63" s="29">
        <f>102995-827+171+470+189-1+355</f>
        <v>103352</v>
      </c>
      <c r="E63" s="27"/>
      <c r="F63" s="29">
        <f>103582-827+171</f>
        <v>102926</v>
      </c>
    </row>
    <row r="64" spans="1:6" ht="9.75" customHeight="1">
      <c r="A64" s="22"/>
      <c r="B64" s="22"/>
      <c r="C64" s="22"/>
      <c r="D64" s="27"/>
      <c r="E64" s="27"/>
      <c r="F64" s="27"/>
    </row>
    <row r="65" spans="1:6" ht="15.75" customHeight="1">
      <c r="A65" s="22" t="s">
        <v>91</v>
      </c>
      <c r="B65" s="22"/>
      <c r="C65" s="22"/>
      <c r="D65" s="27">
        <f>SUM(D62:D64)</f>
        <v>112484</v>
      </c>
      <c r="E65" s="27"/>
      <c r="F65" s="27">
        <f>SUM(F62:F64)</f>
        <v>112058</v>
      </c>
    </row>
    <row r="66" spans="1:6" ht="15.75" customHeight="1">
      <c r="A66" s="22" t="s">
        <v>5</v>
      </c>
      <c r="B66" s="22"/>
      <c r="C66" s="22"/>
      <c r="D66" s="27">
        <v>5774</v>
      </c>
      <c r="E66" s="27"/>
      <c r="F66" s="27">
        <f>6689-354+73</f>
        <v>6408</v>
      </c>
    </row>
    <row r="67" spans="1:6" ht="15.75" customHeight="1">
      <c r="A67" s="22"/>
      <c r="B67" s="22"/>
      <c r="C67" s="22"/>
      <c r="D67" s="27"/>
      <c r="E67" s="27"/>
      <c r="F67" s="27"/>
    </row>
    <row r="68" spans="1:6" ht="15.75" customHeight="1" thickBot="1">
      <c r="A68" s="24" t="s">
        <v>79</v>
      </c>
      <c r="B68" s="22"/>
      <c r="C68" s="22"/>
      <c r="D68" s="35">
        <f>SUM(D65:D66)</f>
        <v>118258</v>
      </c>
      <c r="E68" s="27"/>
      <c r="F68" s="35">
        <f>SUM(F65:F66)</f>
        <v>118466</v>
      </c>
    </row>
    <row r="69" spans="1:6" ht="15.75" customHeight="1">
      <c r="A69" s="22"/>
      <c r="B69" s="22"/>
      <c r="C69" s="22"/>
      <c r="D69" s="27"/>
      <c r="E69" s="27"/>
      <c r="F69" s="27"/>
    </row>
    <row r="70" spans="1:6" ht="15.75" customHeight="1">
      <c r="A70" s="28" t="s">
        <v>80</v>
      </c>
      <c r="B70" s="22"/>
      <c r="C70" s="22"/>
      <c r="D70" s="27"/>
      <c r="E70" s="27"/>
      <c r="F70" s="27"/>
    </row>
    <row r="71" spans="1:6" ht="9.75" customHeight="1">
      <c r="A71" s="22"/>
      <c r="B71" s="22"/>
      <c r="C71" s="22"/>
      <c r="D71" s="27"/>
      <c r="E71" s="27"/>
      <c r="F71" s="27"/>
    </row>
    <row r="72" spans="1:6" ht="15.75" customHeight="1">
      <c r="A72" s="22" t="s">
        <v>34</v>
      </c>
      <c r="B72" s="22"/>
      <c r="C72" s="25"/>
      <c r="D72" s="27">
        <v>7303</v>
      </c>
      <c r="E72" s="27"/>
      <c r="F72" s="27">
        <v>7356</v>
      </c>
    </row>
    <row r="73" spans="1:6" ht="15.75" customHeight="1">
      <c r="A73" s="22" t="s">
        <v>119</v>
      </c>
      <c r="B73" s="22"/>
      <c r="C73" s="25" t="s">
        <v>314</v>
      </c>
      <c r="D73" s="27">
        <v>21990</v>
      </c>
      <c r="E73" s="27"/>
      <c r="F73" s="27">
        <v>25732</v>
      </c>
    </row>
    <row r="74" spans="1:6" ht="15.75" customHeight="1" thickBot="1">
      <c r="A74" s="24"/>
      <c r="B74" s="24"/>
      <c r="C74" s="24"/>
      <c r="D74" s="35">
        <f>SUM(D72:D73)</f>
        <v>29293</v>
      </c>
      <c r="E74" s="27"/>
      <c r="F74" s="35">
        <f>SUM(F72:F73)</f>
        <v>33088</v>
      </c>
    </row>
    <row r="75" spans="1:6" ht="15.75" customHeight="1">
      <c r="A75" s="22"/>
      <c r="B75" s="22"/>
      <c r="C75" s="22"/>
      <c r="D75" s="27"/>
      <c r="E75" s="27"/>
      <c r="F75" s="27"/>
    </row>
    <row r="76" spans="1:6" ht="15.75" customHeight="1">
      <c r="A76" s="28" t="s">
        <v>33</v>
      </c>
      <c r="B76" s="22"/>
      <c r="C76" s="22"/>
      <c r="D76" s="27"/>
      <c r="E76" s="27"/>
      <c r="F76" s="27"/>
    </row>
    <row r="77" spans="1:6" ht="9.75" customHeight="1">
      <c r="A77" s="28"/>
      <c r="B77" s="22"/>
      <c r="C77" s="22"/>
      <c r="D77" s="27"/>
      <c r="E77" s="27"/>
      <c r="F77" s="27"/>
    </row>
    <row r="78" spans="1:6" ht="15.75" customHeight="1">
      <c r="A78" s="55" t="s">
        <v>81</v>
      </c>
      <c r="B78" s="22"/>
      <c r="C78" s="22"/>
      <c r="D78" s="27">
        <f>27079+18134+1</f>
        <v>45214</v>
      </c>
      <c r="E78" s="27"/>
      <c r="F78" s="27">
        <f>19803+19462+130</f>
        <v>39395</v>
      </c>
    </row>
    <row r="79" spans="1:6" ht="15.75" customHeight="1" hidden="1">
      <c r="A79" s="55" t="s">
        <v>221</v>
      </c>
      <c r="B79" s="22"/>
      <c r="C79" s="22"/>
      <c r="D79" s="27">
        <v>0</v>
      </c>
      <c r="E79" s="27"/>
      <c r="F79" s="27">
        <f>130-130</f>
        <v>0</v>
      </c>
    </row>
    <row r="80" spans="1:6" ht="15.75" customHeight="1">
      <c r="A80" s="22" t="s">
        <v>171</v>
      </c>
      <c r="B80" s="22"/>
      <c r="C80" s="22"/>
      <c r="D80" s="27">
        <f>992-875</f>
        <v>117</v>
      </c>
      <c r="E80" s="27"/>
      <c r="F80" s="27">
        <v>189</v>
      </c>
    </row>
    <row r="81" spans="1:6" ht="15.75" customHeight="1">
      <c r="A81" s="22" t="s">
        <v>120</v>
      </c>
      <c r="B81" s="22"/>
      <c r="C81" s="25" t="s">
        <v>314</v>
      </c>
      <c r="D81" s="27">
        <v>12691</v>
      </c>
      <c r="E81" s="27"/>
      <c r="F81" s="27">
        <v>7354</v>
      </c>
    </row>
    <row r="82" spans="1:6" ht="15.75" customHeight="1">
      <c r="A82" s="22"/>
      <c r="B82" s="22"/>
      <c r="C82" s="22"/>
      <c r="D82" s="60">
        <f>SUM(D78:D81)</f>
        <v>58022</v>
      </c>
      <c r="E82" s="27"/>
      <c r="F82" s="60">
        <f>SUM(F78:F81)</f>
        <v>46938</v>
      </c>
    </row>
    <row r="83" spans="1:6" ht="9.75" customHeight="1">
      <c r="A83" s="22"/>
      <c r="B83" s="22"/>
      <c r="C83" s="22"/>
      <c r="D83" s="27"/>
      <c r="E83" s="27"/>
      <c r="F83" s="27"/>
    </row>
    <row r="84" spans="1:6" ht="15.75" customHeight="1">
      <c r="A84" s="22" t="s">
        <v>82</v>
      </c>
      <c r="B84" s="22"/>
      <c r="C84" s="22"/>
      <c r="D84" s="27">
        <f>D82+D74</f>
        <v>87315</v>
      </c>
      <c r="E84" s="27"/>
      <c r="F84" s="27">
        <f>F82+F74</f>
        <v>80026</v>
      </c>
    </row>
    <row r="85" spans="1:6" ht="9.75" customHeight="1">
      <c r="A85" s="22"/>
      <c r="B85" s="22"/>
      <c r="C85" s="22"/>
      <c r="D85" s="27"/>
      <c r="E85" s="27"/>
      <c r="F85" s="27"/>
    </row>
    <row r="86" spans="1:6" ht="18" customHeight="1" thickBot="1">
      <c r="A86" s="52" t="s">
        <v>83</v>
      </c>
      <c r="B86" s="24"/>
      <c r="C86" s="24"/>
      <c r="D86" s="35">
        <f>D84+D68</f>
        <v>205573</v>
      </c>
      <c r="E86" s="27"/>
      <c r="F86" s="35">
        <f>F84+F68</f>
        <v>198492</v>
      </c>
    </row>
    <row r="87" spans="1:6" ht="15.75" customHeight="1">
      <c r="A87" s="22"/>
      <c r="B87" s="22"/>
      <c r="C87" s="22"/>
      <c r="D87" s="27"/>
      <c r="E87" s="27"/>
      <c r="F87" s="27"/>
    </row>
    <row r="88" spans="1:6" ht="15.75" customHeight="1">
      <c r="A88" s="22" t="s">
        <v>84</v>
      </c>
      <c r="B88" s="22"/>
      <c r="C88" s="22"/>
      <c r="D88" s="30"/>
      <c r="E88" s="32"/>
      <c r="F88" s="30"/>
    </row>
    <row r="89" spans="1:6" ht="15.75" customHeight="1" thickBot="1">
      <c r="A89" s="22" t="s">
        <v>85</v>
      </c>
      <c r="B89" s="22"/>
      <c r="C89" s="22"/>
      <c r="D89" s="56">
        <f>D65/91321</f>
        <v>1.2317429725911893</v>
      </c>
      <c r="E89" s="32"/>
      <c r="F89" s="56">
        <f>F65/91321</f>
        <v>1.2270781090877236</v>
      </c>
    </row>
    <row r="90" spans="1:6" ht="15.75" customHeight="1">
      <c r="A90" s="22"/>
      <c r="B90" s="22"/>
      <c r="C90" s="22"/>
      <c r="D90" s="30"/>
      <c r="E90" s="32"/>
      <c r="F90" s="30"/>
    </row>
    <row r="91" spans="1:6" ht="15.75" customHeight="1">
      <c r="A91" s="22"/>
      <c r="B91" s="22"/>
      <c r="C91" s="22"/>
      <c r="D91" s="30"/>
      <c r="E91" s="32"/>
      <c r="F91" s="30"/>
    </row>
    <row r="92" spans="2:16" ht="15.75">
      <c r="B92" s="1"/>
      <c r="C92" s="1"/>
      <c r="G92" s="13"/>
      <c r="P92" s="13"/>
    </row>
    <row r="93" spans="2:16" ht="15.75">
      <c r="B93" s="1"/>
      <c r="C93" s="1"/>
      <c r="G93" s="13"/>
      <c r="P93" s="13"/>
    </row>
    <row r="94" ht="15.75">
      <c r="P94" s="13"/>
    </row>
    <row r="98" spans="1:10" ht="15.75" customHeight="1">
      <c r="A98" s="80"/>
      <c r="B98" s="13"/>
      <c r="C98" s="13"/>
      <c r="D98" s="13"/>
      <c r="E98" s="13"/>
      <c r="F98" s="13"/>
      <c r="G98" s="13"/>
      <c r="H98" s="13"/>
      <c r="I98" s="13"/>
      <c r="J98" s="13"/>
    </row>
    <row r="99" spans="1:6" ht="15.75" customHeight="1">
      <c r="A99" s="13"/>
      <c r="B99" s="13"/>
      <c r="C99" s="13"/>
      <c r="D99" s="13"/>
      <c r="E99" s="13"/>
      <c r="F99" s="13"/>
    </row>
    <row r="100" spans="1:6" ht="15.75" customHeight="1">
      <c r="A100" s="13"/>
      <c r="B100" s="13"/>
      <c r="C100" s="13"/>
      <c r="D100" s="13"/>
      <c r="E100" s="13"/>
      <c r="F100" s="13"/>
    </row>
    <row r="101" spans="1:6" ht="15.75" customHeight="1">
      <c r="A101" s="13"/>
      <c r="B101" s="13"/>
      <c r="C101" s="13"/>
      <c r="D101" s="13"/>
      <c r="E101" s="13"/>
      <c r="F101" s="13"/>
    </row>
    <row r="102" spans="1:6" ht="15.75" customHeight="1">
      <c r="A102" s="13"/>
      <c r="B102" s="13"/>
      <c r="C102" s="13"/>
      <c r="D102" s="13"/>
      <c r="E102" s="13"/>
      <c r="F102" s="13"/>
    </row>
    <row r="103" spans="1:6" ht="15.75" customHeight="1">
      <c r="A103" s="13"/>
      <c r="B103" s="13"/>
      <c r="C103" s="13"/>
      <c r="D103" s="13"/>
      <c r="E103" s="13"/>
      <c r="F103" s="13"/>
    </row>
    <row r="104" spans="1:6" ht="15.75" customHeight="1">
      <c r="A104" s="13"/>
      <c r="B104" s="13"/>
      <c r="C104" s="13"/>
      <c r="D104" s="13"/>
      <c r="E104" s="13"/>
      <c r="F104" s="13"/>
    </row>
    <row r="105" spans="1:6" ht="15.75" customHeight="1">
      <c r="A105" s="13"/>
      <c r="B105" s="13"/>
      <c r="C105" s="13"/>
      <c r="D105" s="13"/>
      <c r="E105" s="13"/>
      <c r="F105" s="13"/>
    </row>
    <row r="106" spans="1:6" ht="15.75" customHeight="1">
      <c r="A106" s="13"/>
      <c r="B106" s="13"/>
      <c r="C106" s="13"/>
      <c r="D106" s="13"/>
      <c r="E106" s="13"/>
      <c r="F106" s="13"/>
    </row>
    <row r="107" spans="1:6" ht="15.75" customHeight="1">
      <c r="A107" s="13"/>
      <c r="B107" s="13"/>
      <c r="C107" s="13"/>
      <c r="D107" s="13"/>
      <c r="E107" s="13"/>
      <c r="F107" s="13"/>
    </row>
  </sheetData>
  <sheetProtection/>
  <printOptions/>
  <pageMargins left="0.75" right="0" top="0.75" bottom="0" header="0" footer="0"/>
  <pageSetup firstPageNumber="3" useFirstPageNumber="1" horizontalDpi="600" verticalDpi="600" orientation="portrait" paperSize="9" r:id="rId2"/>
  <headerFooter alignWithMargins="0">
    <oddFooter>&amp;C&amp;"Times New Roman,Regular"&amp;12&amp;P</oddFooter>
  </headerFooter>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P54"/>
  <sheetViews>
    <sheetView view="pageBreakPreview" zoomScaleSheetLayoutView="100" zoomScalePageLayoutView="0" workbookViewId="0" topLeftCell="A1">
      <selection activeCell="B32" sqref="B32"/>
    </sheetView>
  </sheetViews>
  <sheetFormatPr defaultColWidth="9.140625" defaultRowHeight="12.75"/>
  <cols>
    <col min="1" max="1" width="4.421875" style="0" customWidth="1"/>
    <col min="2" max="2" width="53.00390625" style="0" customWidth="1"/>
    <col min="3" max="3" width="14.8515625" style="0" customWidth="1"/>
    <col min="4" max="6" width="17.7109375" style="0" customWidth="1"/>
    <col min="7" max="7" width="14.8515625" style="0" customWidth="1"/>
    <col min="8" max="8" width="14.421875" style="110" customWidth="1"/>
    <col min="9" max="9" width="14.28125" style="0" customWidth="1"/>
  </cols>
  <sheetData>
    <row r="1" s="2" customFormat="1" ht="18.75">
      <c r="A1" s="42" t="s">
        <v>35</v>
      </c>
    </row>
    <row r="2" spans="1:9" s="2" customFormat="1" ht="15.75">
      <c r="A2" s="58" t="s">
        <v>29</v>
      </c>
      <c r="B2" s="17"/>
      <c r="C2" s="17"/>
      <c r="E2" s="17"/>
      <c r="I2" s="17"/>
    </row>
    <row r="3" spans="1:4" s="2" customFormat="1" ht="9.75" customHeight="1">
      <c r="A3" s="40"/>
      <c r="D3" s="14"/>
    </row>
    <row r="4" spans="1:4" s="2" customFormat="1" ht="15.75" customHeight="1">
      <c r="A4" s="41" t="s">
        <v>86</v>
      </c>
      <c r="D4" s="14"/>
    </row>
    <row r="5" spans="1:4" s="2" customFormat="1" ht="9.75" customHeight="1">
      <c r="A5" s="40"/>
      <c r="D5" s="14"/>
    </row>
    <row r="6" spans="1:4" s="2" customFormat="1" ht="15.75" customHeight="1">
      <c r="A6" s="18" t="s">
        <v>88</v>
      </c>
      <c r="B6" s="1" t="s">
        <v>212</v>
      </c>
      <c r="D6" s="14"/>
    </row>
    <row r="7" spans="1:4" s="2" customFormat="1" ht="9.75" customHeight="1">
      <c r="A7" s="1"/>
      <c r="D7" s="14"/>
    </row>
    <row r="8" spans="1:9" ht="15.75" customHeight="1">
      <c r="A8" s="13"/>
      <c r="B8" s="13"/>
      <c r="C8" s="57" t="s">
        <v>216</v>
      </c>
      <c r="D8" s="2"/>
      <c r="E8" s="2"/>
      <c r="F8" s="2"/>
      <c r="G8" s="2"/>
      <c r="H8" s="2"/>
      <c r="I8" s="2"/>
    </row>
    <row r="9" spans="1:9" ht="15.75" customHeight="1">
      <c r="A9" s="13"/>
      <c r="B9" s="13"/>
      <c r="C9" s="129" t="s">
        <v>54</v>
      </c>
      <c r="D9" s="129"/>
      <c r="E9" s="23" t="s">
        <v>53</v>
      </c>
      <c r="I9" s="23"/>
    </row>
    <row r="10" spans="1:7" ht="15.75" customHeight="1">
      <c r="A10" s="13"/>
      <c r="B10" s="13"/>
      <c r="C10" s="23" t="s">
        <v>56</v>
      </c>
      <c r="D10" s="23" t="s">
        <v>57</v>
      </c>
      <c r="E10" s="23" t="s">
        <v>67</v>
      </c>
      <c r="F10" s="23"/>
      <c r="G10" s="23"/>
    </row>
    <row r="11" spans="1:9" ht="15.75" customHeight="1">
      <c r="A11" s="13"/>
      <c r="B11" s="13"/>
      <c r="C11" s="47" t="s">
        <v>55</v>
      </c>
      <c r="D11" s="23" t="s">
        <v>58</v>
      </c>
      <c r="E11" s="23" t="s">
        <v>68</v>
      </c>
      <c r="F11" s="23"/>
      <c r="G11" s="23"/>
      <c r="H11" s="23" t="s">
        <v>71</v>
      </c>
      <c r="I11" s="23" t="s">
        <v>7</v>
      </c>
    </row>
    <row r="12" spans="1:9" ht="15.75" customHeight="1">
      <c r="A12" s="13"/>
      <c r="B12" s="13"/>
      <c r="C12" s="13"/>
      <c r="D12" s="23" t="s">
        <v>59</v>
      </c>
      <c r="E12" s="23" t="s">
        <v>69</v>
      </c>
      <c r="F12" s="23" t="s">
        <v>281</v>
      </c>
      <c r="G12" s="23" t="s">
        <v>70</v>
      </c>
      <c r="H12" s="23" t="s">
        <v>72</v>
      </c>
      <c r="I12" s="23" t="s">
        <v>73</v>
      </c>
    </row>
    <row r="13" spans="1:9" ht="15.75" customHeight="1">
      <c r="A13" s="13"/>
      <c r="B13" s="13"/>
      <c r="C13" s="13"/>
      <c r="D13" s="23" t="s">
        <v>60</v>
      </c>
      <c r="E13" s="23"/>
      <c r="F13" s="23"/>
      <c r="G13" s="23"/>
      <c r="H13" s="23"/>
      <c r="I13" s="23"/>
    </row>
    <row r="14" spans="1:9" ht="9.75" customHeight="1">
      <c r="A14" s="13"/>
      <c r="B14" s="13"/>
      <c r="C14" s="13"/>
      <c r="D14" s="23"/>
      <c r="E14" s="23"/>
      <c r="F14" s="23"/>
      <c r="G14" s="23"/>
      <c r="H14" s="23"/>
      <c r="I14" s="23"/>
    </row>
    <row r="15" spans="1:9" ht="15.75" customHeight="1">
      <c r="A15" s="37"/>
      <c r="B15" s="37"/>
      <c r="C15" s="49" t="s">
        <v>8</v>
      </c>
      <c r="D15" s="49" t="s">
        <v>8</v>
      </c>
      <c r="E15" s="49" t="s">
        <v>8</v>
      </c>
      <c r="F15" s="49" t="s">
        <v>8</v>
      </c>
      <c r="G15" s="49" t="s">
        <v>8</v>
      </c>
      <c r="H15" s="49" t="s">
        <v>8</v>
      </c>
      <c r="I15" s="49" t="s">
        <v>8</v>
      </c>
    </row>
    <row r="16" spans="1:9" ht="15.75" customHeight="1">
      <c r="A16" s="13"/>
      <c r="B16" s="13"/>
      <c r="C16" s="23"/>
      <c r="D16" s="23"/>
      <c r="E16" s="23"/>
      <c r="F16" s="23"/>
      <c r="G16" s="23"/>
      <c r="H16" s="23"/>
      <c r="I16" s="23"/>
    </row>
    <row r="17" spans="1:2" ht="15.75" customHeight="1">
      <c r="A17" s="13"/>
      <c r="B17" s="34" t="s">
        <v>294</v>
      </c>
    </row>
    <row r="18" spans="1:9" ht="9.75" customHeight="1">
      <c r="A18" s="13"/>
      <c r="B18" s="13"/>
      <c r="C18" s="13"/>
      <c r="D18" s="22"/>
      <c r="E18" s="22"/>
      <c r="F18" s="22"/>
      <c r="G18" s="22"/>
      <c r="H18" s="22"/>
      <c r="I18" s="22"/>
    </row>
    <row r="19" spans="1:9" ht="15.75" customHeight="1">
      <c r="A19" s="13"/>
      <c r="B19" s="13" t="s">
        <v>249</v>
      </c>
      <c r="C19" s="6">
        <v>9132</v>
      </c>
      <c r="D19" s="32">
        <v>0</v>
      </c>
      <c r="E19" s="38">
        <f>16179+77429</f>
        <v>93608</v>
      </c>
      <c r="F19" s="27">
        <v>9974</v>
      </c>
      <c r="G19" s="32">
        <f>SUM(C19:F19)</f>
        <v>112714</v>
      </c>
      <c r="H19" s="27">
        <v>6689</v>
      </c>
      <c r="I19" s="38">
        <f>SUM(G19:H19)</f>
        <v>119403</v>
      </c>
    </row>
    <row r="20" spans="1:9" ht="9.75" customHeight="1">
      <c r="A20" s="13"/>
      <c r="B20" s="13"/>
      <c r="C20" s="6"/>
      <c r="D20" s="32"/>
      <c r="E20" s="38"/>
      <c r="F20" s="27"/>
      <c r="G20" s="32"/>
      <c r="H20" s="27"/>
      <c r="I20" s="38"/>
    </row>
    <row r="21" spans="1:9" ht="15.75" customHeight="1">
      <c r="A21" s="13"/>
      <c r="B21" s="13" t="s">
        <v>247</v>
      </c>
      <c r="C21" s="6">
        <v>0</v>
      </c>
      <c r="D21" s="32">
        <v>0</v>
      </c>
      <c r="E21" s="38">
        <v>0</v>
      </c>
      <c r="F21" s="27">
        <f>-827+171</f>
        <v>-656</v>
      </c>
      <c r="G21" s="27">
        <f>SUM(C21:F21)</f>
        <v>-656</v>
      </c>
      <c r="H21" s="27">
        <f>-354+73</f>
        <v>-281</v>
      </c>
      <c r="I21" s="27">
        <f>SUM(G21:H21)</f>
        <v>-937</v>
      </c>
    </row>
    <row r="22" spans="1:9" ht="9.75" customHeight="1">
      <c r="A22" s="13"/>
      <c r="B22" s="13"/>
      <c r="C22" s="61"/>
      <c r="D22" s="102"/>
      <c r="E22" s="109"/>
      <c r="F22" s="29"/>
      <c r="G22" s="102"/>
      <c r="H22" s="29"/>
      <c r="I22" s="109"/>
    </row>
    <row r="23" spans="1:9" ht="15.75" customHeight="1">
      <c r="A23" s="13"/>
      <c r="B23" s="13" t="s">
        <v>248</v>
      </c>
      <c r="C23" s="6">
        <f>SUM(C19:C21)</f>
        <v>9132</v>
      </c>
      <c r="D23" s="6">
        <f aca="true" t="shared" si="0" ref="D23:I23">SUM(D19:D21)</f>
        <v>0</v>
      </c>
      <c r="E23" s="6">
        <f t="shared" si="0"/>
        <v>93608</v>
      </c>
      <c r="F23" s="6">
        <f t="shared" si="0"/>
        <v>9318</v>
      </c>
      <c r="G23" s="6">
        <f t="shared" si="0"/>
        <v>112058</v>
      </c>
      <c r="H23" s="6">
        <f t="shared" si="0"/>
        <v>6408</v>
      </c>
      <c r="I23" s="6">
        <f t="shared" si="0"/>
        <v>118466</v>
      </c>
    </row>
    <row r="24" spans="1:9" ht="9.75" customHeight="1">
      <c r="A24" s="13"/>
      <c r="B24" s="13"/>
      <c r="C24" s="6"/>
      <c r="D24" s="32"/>
      <c r="E24" s="38"/>
      <c r="F24" s="27"/>
      <c r="G24" s="32"/>
      <c r="H24" s="27"/>
      <c r="I24" s="38"/>
    </row>
    <row r="25" spans="1:9" ht="15.75" customHeight="1">
      <c r="A25" s="13"/>
      <c r="B25" s="13" t="s">
        <v>275</v>
      </c>
      <c r="C25" s="6">
        <v>0</v>
      </c>
      <c r="D25" s="32">
        <v>0</v>
      </c>
      <c r="E25" s="38">
        <v>0</v>
      </c>
      <c r="F25" s="27">
        <f>'pl-2'!H23</f>
        <v>426</v>
      </c>
      <c r="G25" s="27">
        <f>SUM(C25:F25)</f>
        <v>426</v>
      </c>
      <c r="H25" s="27">
        <f>'pl-2'!H25</f>
        <v>491</v>
      </c>
      <c r="I25" s="48">
        <f>SUM(G25:H25)</f>
        <v>917</v>
      </c>
    </row>
    <row r="26" spans="1:9" ht="9" customHeight="1">
      <c r="A26" s="13"/>
      <c r="B26" s="13"/>
      <c r="C26" s="6"/>
      <c r="D26" s="32"/>
      <c r="E26" s="38"/>
      <c r="F26" s="27"/>
      <c r="G26" s="27"/>
      <c r="H26" s="27"/>
      <c r="I26" s="48"/>
    </row>
    <row r="27" spans="1:9" ht="15.75" customHeight="1">
      <c r="A27" s="13"/>
      <c r="B27" s="13" t="s">
        <v>256</v>
      </c>
      <c r="C27" s="6">
        <v>0</v>
      </c>
      <c r="D27" s="32">
        <v>0</v>
      </c>
      <c r="E27" s="38">
        <v>0</v>
      </c>
      <c r="F27" s="38">
        <v>0</v>
      </c>
      <c r="G27" s="27">
        <f>SUM(C27:F27)</f>
        <v>0</v>
      </c>
      <c r="H27" s="27">
        <v>-1125</v>
      </c>
      <c r="I27" s="48">
        <f>SUM(G27:H27)</f>
        <v>-1125</v>
      </c>
    </row>
    <row r="28" spans="1:9" ht="9.75" customHeight="1">
      <c r="A28" s="13"/>
      <c r="B28" s="13"/>
      <c r="C28" s="26"/>
      <c r="D28" s="26"/>
      <c r="E28" s="26"/>
      <c r="F28" s="26"/>
      <c r="G28" s="26"/>
      <c r="H28" s="26"/>
      <c r="I28" s="26"/>
    </row>
    <row r="29" spans="1:9" ht="15.75" customHeight="1" thickBot="1">
      <c r="A29" s="13"/>
      <c r="B29" s="34" t="s">
        <v>262</v>
      </c>
      <c r="C29" s="39">
        <f>SUM(C23:C25)</f>
        <v>9132</v>
      </c>
      <c r="D29" s="39">
        <f>SUM(D23:D25)</f>
        <v>0</v>
      </c>
      <c r="E29" s="39">
        <f>SUM(E23:E25)</f>
        <v>93608</v>
      </c>
      <c r="F29" s="39">
        <f>SUM(F23:F27)</f>
        <v>9744</v>
      </c>
      <c r="G29" s="39">
        <f>SUM(G23:G27)</f>
        <v>112484</v>
      </c>
      <c r="H29" s="39">
        <f>SUM(H23:H27)</f>
        <v>5774</v>
      </c>
      <c r="I29" s="39">
        <f>SUM(I23:I27)</f>
        <v>118258</v>
      </c>
    </row>
    <row r="30" spans="1:9" ht="15.75" customHeight="1" thickTop="1">
      <c r="A30" s="13"/>
      <c r="B30" s="13"/>
      <c r="C30" s="32"/>
      <c r="D30" s="32"/>
      <c r="E30" s="32"/>
      <c r="F30" s="32"/>
      <c r="G30" s="32"/>
      <c r="H30" s="32"/>
      <c r="I30" s="32"/>
    </row>
    <row r="31" spans="1:2" ht="15.75" customHeight="1">
      <c r="A31" s="13"/>
      <c r="B31" s="34" t="s">
        <v>295</v>
      </c>
    </row>
    <row r="32" spans="1:9" ht="9.75" customHeight="1">
      <c r="A32" s="13"/>
      <c r="B32" s="13"/>
      <c r="C32" s="13"/>
      <c r="D32" s="22"/>
      <c r="E32" s="22"/>
      <c r="F32" s="22"/>
      <c r="G32" s="22"/>
      <c r="H32" s="22"/>
      <c r="I32" s="22"/>
    </row>
    <row r="33" spans="1:9" ht="15.75" customHeight="1">
      <c r="A33" s="13"/>
      <c r="B33" s="13" t="s">
        <v>250</v>
      </c>
      <c r="C33" s="6">
        <v>60490</v>
      </c>
      <c r="D33" s="32">
        <v>30831</v>
      </c>
      <c r="E33" s="38">
        <f>16179+26</f>
        <v>16205</v>
      </c>
      <c r="F33" s="27">
        <f>-3434+7911</f>
        <v>4477</v>
      </c>
      <c r="G33" s="32">
        <f>SUM(C33:F33)</f>
        <v>112003</v>
      </c>
      <c r="H33" s="27">
        <v>6196</v>
      </c>
      <c r="I33" s="38">
        <f>SUM(G33:H33)</f>
        <v>118199</v>
      </c>
    </row>
    <row r="34" spans="1:9" ht="9.75" customHeight="1">
      <c r="A34" s="13"/>
      <c r="B34" s="13"/>
      <c r="C34" s="6"/>
      <c r="D34" s="32"/>
      <c r="E34" s="38"/>
      <c r="F34" s="27"/>
      <c r="G34" s="32"/>
      <c r="H34" s="27"/>
      <c r="I34" s="38"/>
    </row>
    <row r="35" spans="1:9" ht="15.75" customHeight="1">
      <c r="A35" s="13"/>
      <c r="B35" s="13" t="s">
        <v>247</v>
      </c>
      <c r="C35" s="6">
        <v>0</v>
      </c>
      <c r="D35" s="32">
        <v>0</v>
      </c>
      <c r="E35" s="38">
        <v>0</v>
      </c>
      <c r="F35" s="27">
        <v>171</v>
      </c>
      <c r="G35" s="32">
        <f>SUM(C35:F35)</f>
        <v>171</v>
      </c>
      <c r="H35" s="27">
        <v>73</v>
      </c>
      <c r="I35" s="38">
        <f>SUM(G35:H35)</f>
        <v>244</v>
      </c>
    </row>
    <row r="36" spans="1:9" ht="10.5" customHeight="1">
      <c r="A36" s="13"/>
      <c r="B36" s="13"/>
      <c r="C36" s="61"/>
      <c r="D36" s="102"/>
      <c r="E36" s="109"/>
      <c r="F36" s="29"/>
      <c r="G36" s="102"/>
      <c r="H36" s="29"/>
      <c r="I36" s="109"/>
    </row>
    <row r="37" spans="1:9" ht="15.75" customHeight="1">
      <c r="A37" s="13"/>
      <c r="B37" s="13" t="s">
        <v>248</v>
      </c>
      <c r="C37" s="6">
        <f aca="true" t="shared" si="1" ref="C37:I37">SUM(C33:C35)</f>
        <v>60490</v>
      </c>
      <c r="D37" s="6">
        <f t="shared" si="1"/>
        <v>30831</v>
      </c>
      <c r="E37" s="6">
        <f t="shared" si="1"/>
        <v>16205</v>
      </c>
      <c r="F37" s="6">
        <f t="shared" si="1"/>
        <v>4648</v>
      </c>
      <c r="G37" s="32">
        <f t="shared" si="1"/>
        <v>112174</v>
      </c>
      <c r="H37" s="27">
        <f t="shared" si="1"/>
        <v>6269</v>
      </c>
      <c r="I37" s="38">
        <f t="shared" si="1"/>
        <v>118443</v>
      </c>
    </row>
    <row r="38" spans="1:9" ht="15.75" customHeight="1">
      <c r="A38" s="13"/>
      <c r="B38" s="13"/>
      <c r="C38" s="6"/>
      <c r="D38" s="6"/>
      <c r="E38" s="6"/>
      <c r="F38" s="6"/>
      <c r="G38" s="32"/>
      <c r="H38" s="27"/>
      <c r="I38" s="38"/>
    </row>
    <row r="39" spans="1:9" ht="15.75" customHeight="1">
      <c r="A39" s="13"/>
      <c r="B39" s="13" t="s">
        <v>274</v>
      </c>
      <c r="C39" s="6">
        <v>0</v>
      </c>
      <c r="D39" s="32">
        <v>0</v>
      </c>
      <c r="E39" s="38">
        <v>0</v>
      </c>
      <c r="F39" s="27">
        <f>'pl-1'!J34</f>
        <v>-116</v>
      </c>
      <c r="G39" s="27">
        <f>SUM(C39:F39)</f>
        <v>-116</v>
      </c>
      <c r="H39" s="27">
        <f>'pl-1'!J36</f>
        <v>139</v>
      </c>
      <c r="I39" s="48">
        <f>SUM(G39:H39)</f>
        <v>23</v>
      </c>
    </row>
    <row r="40" spans="1:9" ht="9.75" customHeight="1">
      <c r="A40" s="13"/>
      <c r="B40" s="13"/>
      <c r="C40" s="6"/>
      <c r="D40" s="32"/>
      <c r="E40" s="38"/>
      <c r="F40" s="27"/>
      <c r="G40" s="27"/>
      <c r="H40" s="27"/>
      <c r="I40" s="48"/>
    </row>
    <row r="41" spans="1:9" ht="15.75" customHeight="1">
      <c r="A41" s="13"/>
      <c r="B41" s="13" t="s">
        <v>252</v>
      </c>
      <c r="C41" s="6">
        <v>30831</v>
      </c>
      <c r="D41" s="27">
        <v>-30831</v>
      </c>
      <c r="E41" s="38">
        <v>0</v>
      </c>
      <c r="F41" s="27">
        <v>0</v>
      </c>
      <c r="G41" s="27">
        <f>SUM(C41:F41)</f>
        <v>0</v>
      </c>
      <c r="H41" s="27">
        <v>0</v>
      </c>
      <c r="I41" s="48">
        <f>SUM(G41:H41)</f>
        <v>0</v>
      </c>
    </row>
    <row r="42" spans="1:9" ht="15" customHeight="1">
      <c r="A42" s="13"/>
      <c r="B42" s="13"/>
      <c r="C42" s="6"/>
      <c r="D42" s="27"/>
      <c r="E42" s="38"/>
      <c r="F42" s="27"/>
      <c r="G42" s="27"/>
      <c r="H42" s="27"/>
      <c r="I42" s="48"/>
    </row>
    <row r="43" spans="1:9" ht="15.75" customHeight="1">
      <c r="A43" s="13"/>
      <c r="B43" s="13" t="s">
        <v>253</v>
      </c>
      <c r="C43" s="6">
        <v>-82189</v>
      </c>
      <c r="D43" s="27">
        <v>0</v>
      </c>
      <c r="E43" s="38">
        <v>77403</v>
      </c>
      <c r="F43" s="27">
        <v>4786</v>
      </c>
      <c r="G43" s="27">
        <f>SUM(C43:F43)</f>
        <v>0</v>
      </c>
      <c r="H43" s="27">
        <v>0</v>
      </c>
      <c r="I43" s="48">
        <f>SUM(G43:H43)</f>
        <v>0</v>
      </c>
    </row>
    <row r="44" spans="1:9" ht="15" customHeight="1">
      <c r="A44" s="13"/>
      <c r="B44" s="13"/>
      <c r="C44" s="102"/>
      <c r="D44" s="102"/>
      <c r="E44" s="102"/>
      <c r="F44" s="29"/>
      <c r="G44" s="29"/>
      <c r="H44" s="29"/>
      <c r="I44" s="103"/>
    </row>
    <row r="45" spans="1:9" ht="15.75" customHeight="1" thickBot="1">
      <c r="A45" s="13"/>
      <c r="B45" s="34" t="s">
        <v>261</v>
      </c>
      <c r="C45" s="39">
        <f aca="true" t="shared" si="2" ref="C45:I45">SUM(C37:C44)</f>
        <v>9132</v>
      </c>
      <c r="D45" s="39">
        <f t="shared" si="2"/>
        <v>0</v>
      </c>
      <c r="E45" s="39">
        <f t="shared" si="2"/>
        <v>93608</v>
      </c>
      <c r="F45" s="39">
        <f t="shared" si="2"/>
        <v>9318</v>
      </c>
      <c r="G45" s="39">
        <f t="shared" si="2"/>
        <v>112058</v>
      </c>
      <c r="H45" s="39">
        <f t="shared" si="2"/>
        <v>6408</v>
      </c>
      <c r="I45" s="39">
        <f t="shared" si="2"/>
        <v>118466</v>
      </c>
    </row>
    <row r="46" spans="1:9" ht="15.75" customHeight="1" thickTop="1">
      <c r="A46" s="13"/>
      <c r="B46" s="13"/>
      <c r="C46" s="32"/>
      <c r="D46" s="32"/>
      <c r="E46" s="32"/>
      <c r="F46" s="32"/>
      <c r="G46" s="32"/>
      <c r="H46" s="32"/>
      <c r="I46" s="32"/>
    </row>
    <row r="47" spans="1:9" ht="15.75" customHeight="1">
      <c r="A47" s="13"/>
      <c r="B47" s="13"/>
      <c r="C47" s="32"/>
      <c r="D47" s="32"/>
      <c r="E47" s="32"/>
      <c r="F47" s="32"/>
      <c r="G47" s="32"/>
      <c r="H47" s="32"/>
      <c r="I47" s="32"/>
    </row>
    <row r="48" spans="2:16" s="2" customFormat="1" ht="15.75">
      <c r="B48" s="1"/>
      <c r="C48" s="1"/>
      <c r="G48" s="13"/>
      <c r="P48" s="13"/>
    </row>
    <row r="49" spans="2:16" s="2" customFormat="1" ht="15.75">
      <c r="B49" s="1"/>
      <c r="C49" s="1"/>
      <c r="G49" s="13"/>
      <c r="P49" s="13"/>
    </row>
    <row r="50" s="2" customFormat="1" ht="15.75">
      <c r="P50" s="13"/>
    </row>
    <row r="51" s="2" customFormat="1" ht="15.75"/>
    <row r="52" s="2" customFormat="1" ht="15.75"/>
    <row r="53" spans="1:10" s="2" customFormat="1" ht="15.75" customHeight="1">
      <c r="A53" s="79"/>
      <c r="B53" s="13"/>
      <c r="C53" s="13"/>
      <c r="D53" s="13"/>
      <c r="E53" s="13"/>
      <c r="F53" s="13"/>
      <c r="G53" s="13"/>
      <c r="H53" s="13"/>
      <c r="I53" s="13"/>
      <c r="J53" s="13"/>
    </row>
    <row r="54" spans="1:10" s="2" customFormat="1" ht="15.75" customHeight="1">
      <c r="A54" s="80"/>
      <c r="B54" s="13"/>
      <c r="C54" s="13"/>
      <c r="D54" s="13"/>
      <c r="E54" s="13"/>
      <c r="F54" s="13"/>
      <c r="G54" s="13"/>
      <c r="H54" s="13"/>
      <c r="I54" s="13"/>
      <c r="J54" s="13"/>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mergeCells count="1">
    <mergeCell ref="C9:D9"/>
  </mergeCells>
  <printOptions/>
  <pageMargins left="0.5" right="0" top="0.5" bottom="0" header="0" footer="0"/>
  <pageSetup horizontalDpi="600" verticalDpi="600" orientation="landscape" paperSize="9" scale="77" r:id="rId2"/>
  <headerFooter alignWithMargins="0">
    <oddFooter>&amp;C&amp;"Times New Roman,Regular"&amp;12 5</oddFooter>
  </headerFooter>
  <drawing r:id="rId1"/>
</worksheet>
</file>

<file path=xl/worksheets/sheet5.xml><?xml version="1.0" encoding="utf-8"?>
<worksheet xmlns="http://schemas.openxmlformats.org/spreadsheetml/2006/main" xmlns:r="http://schemas.openxmlformats.org/officeDocument/2006/relationships">
  <dimension ref="A1:P73"/>
  <sheetViews>
    <sheetView view="pageBreakPreview" zoomScaleNormal="75" zoomScaleSheetLayoutView="100" zoomScalePageLayoutView="0" workbookViewId="0" topLeftCell="A36">
      <selection activeCell="B55" sqref="B55"/>
    </sheetView>
  </sheetViews>
  <sheetFormatPr defaultColWidth="9.140625" defaultRowHeight="12.75"/>
  <cols>
    <col min="1" max="1" width="2.8515625" style="2" customWidth="1"/>
    <col min="2" max="2" width="3.8515625" style="2" customWidth="1"/>
    <col min="3" max="3" width="9.8515625" style="2" customWidth="1"/>
    <col min="4" max="4" width="33.7109375" style="2" customWidth="1"/>
    <col min="5" max="5" width="9.00390625" style="2" customWidth="1"/>
    <col min="6" max="6" width="13.7109375" style="20" customWidth="1"/>
    <col min="7" max="7" width="3.8515625" style="20" customWidth="1"/>
    <col min="8" max="8" width="13.710937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1:7" ht="18.75" customHeight="1">
      <c r="A1" s="42" t="s">
        <v>35</v>
      </c>
      <c r="C1" s="46"/>
      <c r="D1" s="46"/>
      <c r="E1" s="46"/>
      <c r="F1" s="46"/>
      <c r="G1" s="46"/>
    </row>
    <row r="2" spans="1:7" ht="15.75" customHeight="1">
      <c r="A2" s="58" t="s">
        <v>29</v>
      </c>
      <c r="F2" s="2"/>
      <c r="G2" s="2"/>
    </row>
    <row r="3" spans="1:7" ht="9.75" customHeight="1">
      <c r="A3" s="58"/>
      <c r="F3" s="2"/>
      <c r="G3" s="2"/>
    </row>
    <row r="4" spans="1:7" ht="15.75" customHeight="1">
      <c r="A4" s="41" t="s">
        <v>86</v>
      </c>
      <c r="F4" s="2"/>
      <c r="G4" s="2"/>
    </row>
    <row r="5" spans="2:3" ht="15.75" customHeight="1">
      <c r="B5" s="41"/>
      <c r="C5" s="14"/>
    </row>
    <row r="6" spans="1:3" ht="15.75" customHeight="1">
      <c r="A6" s="2" t="s">
        <v>90</v>
      </c>
      <c r="B6" s="41" t="s">
        <v>214</v>
      </c>
      <c r="C6" s="14"/>
    </row>
    <row r="7" spans="2:3" ht="9.75" customHeight="1">
      <c r="B7" s="41"/>
      <c r="C7" s="14"/>
    </row>
    <row r="8" spans="2:9" ht="15.75">
      <c r="B8" s="13"/>
      <c r="C8" s="13"/>
      <c r="D8" s="13"/>
      <c r="E8" s="13"/>
      <c r="F8" s="23" t="s">
        <v>285</v>
      </c>
      <c r="G8" s="25"/>
      <c r="H8" s="23" t="s">
        <v>285</v>
      </c>
      <c r="I8" s="25"/>
    </row>
    <row r="9" spans="2:9" ht="15.75">
      <c r="B9" s="13"/>
      <c r="C9" s="13"/>
      <c r="D9" s="13"/>
      <c r="E9" s="13"/>
      <c r="F9" s="23" t="s">
        <v>186</v>
      </c>
      <c r="G9" s="25"/>
      <c r="H9" s="23" t="s">
        <v>186</v>
      </c>
      <c r="I9" s="25"/>
    </row>
    <row r="10" spans="2:9" ht="15.75">
      <c r="B10" s="13"/>
      <c r="C10" s="13"/>
      <c r="D10" s="13"/>
      <c r="E10" s="13"/>
      <c r="F10" s="54" t="s">
        <v>267</v>
      </c>
      <c r="G10" s="23"/>
      <c r="H10" s="54" t="s">
        <v>217</v>
      </c>
      <c r="I10" s="25"/>
    </row>
    <row r="11" spans="2:13" ht="15.75" customHeight="1">
      <c r="B11" s="13"/>
      <c r="C11" s="13"/>
      <c r="D11" s="13"/>
      <c r="E11" s="47" t="s">
        <v>87</v>
      </c>
      <c r="F11" s="23" t="s">
        <v>8</v>
      </c>
      <c r="G11" s="23"/>
      <c r="H11" s="23" t="s">
        <v>8</v>
      </c>
      <c r="I11" s="25"/>
      <c r="K11" s="2" t="s">
        <v>36</v>
      </c>
      <c r="M11" s="2">
        <f>479660</f>
        <v>479660</v>
      </c>
    </row>
    <row r="12" spans="2:9" ht="15.75" customHeight="1">
      <c r="B12" s="13"/>
      <c r="C12" s="13"/>
      <c r="D12" s="13"/>
      <c r="E12" s="47"/>
      <c r="F12" s="23"/>
      <c r="G12" s="23"/>
      <c r="H12" s="11" t="s">
        <v>228</v>
      </c>
      <c r="I12" s="25"/>
    </row>
    <row r="13" spans="2:13" ht="9.75" customHeight="1">
      <c r="B13" s="33"/>
      <c r="C13" s="33"/>
      <c r="D13" s="33"/>
      <c r="E13" s="33"/>
      <c r="F13" s="21"/>
      <c r="G13" s="21"/>
      <c r="H13" s="21"/>
      <c r="I13" s="21"/>
      <c r="K13" s="2" t="s">
        <v>37</v>
      </c>
      <c r="M13" s="2">
        <v>151831</v>
      </c>
    </row>
    <row r="14" spans="2:13" ht="15.75" customHeight="1">
      <c r="B14" s="13" t="s">
        <v>276</v>
      </c>
      <c r="C14" s="13"/>
      <c r="D14" s="13"/>
      <c r="E14" s="13"/>
      <c r="F14" s="27">
        <f>'pl-1'!H26</f>
        <v>1623</v>
      </c>
      <c r="G14" s="32"/>
      <c r="H14" s="27">
        <f>'pl-1'!J26</f>
        <v>811</v>
      </c>
      <c r="I14" s="32"/>
      <c r="K14" s="2" t="s">
        <v>38</v>
      </c>
      <c r="M14" s="2">
        <v>177529</v>
      </c>
    </row>
    <row r="15" spans="2:13" ht="9.75" customHeight="1">
      <c r="B15" s="13"/>
      <c r="C15" s="13"/>
      <c r="D15" s="13"/>
      <c r="E15" s="13"/>
      <c r="F15" s="27"/>
      <c r="G15" s="32"/>
      <c r="H15" s="27"/>
      <c r="I15" s="32"/>
      <c r="K15" s="2" t="s">
        <v>39</v>
      </c>
      <c r="M15" s="2">
        <v>-501781</v>
      </c>
    </row>
    <row r="16" spans="2:13" ht="15.75" customHeight="1">
      <c r="B16" s="13" t="s">
        <v>40</v>
      </c>
      <c r="C16" s="13"/>
      <c r="D16" s="13"/>
      <c r="E16" s="13"/>
      <c r="F16" s="27"/>
      <c r="G16" s="32"/>
      <c r="H16" s="27"/>
      <c r="I16" s="32"/>
      <c r="K16" s="2" t="s">
        <v>41</v>
      </c>
      <c r="M16" s="2">
        <v>785793</v>
      </c>
    </row>
    <row r="17" spans="2:9" ht="15.75" customHeight="1">
      <c r="B17" s="13"/>
      <c r="C17" s="43" t="s">
        <v>291</v>
      </c>
      <c r="D17" s="13"/>
      <c r="E17" s="13"/>
      <c r="F17" s="27">
        <v>34</v>
      </c>
      <c r="G17" s="32"/>
      <c r="H17" s="27">
        <v>39</v>
      </c>
      <c r="I17" s="32"/>
    </row>
    <row r="18" spans="2:9" ht="15.75" customHeight="1">
      <c r="B18" s="13"/>
      <c r="C18" s="43" t="s">
        <v>288</v>
      </c>
      <c r="D18" s="13"/>
      <c r="E18" s="13"/>
      <c r="F18" s="27">
        <v>416</v>
      </c>
      <c r="G18" s="32"/>
      <c r="H18" s="27">
        <v>410</v>
      </c>
      <c r="I18" s="32"/>
    </row>
    <row r="19" spans="2:13" ht="15.75" customHeight="1">
      <c r="B19" s="13"/>
      <c r="C19" s="43" t="s">
        <v>42</v>
      </c>
      <c r="D19" s="13"/>
      <c r="E19" s="13"/>
      <c r="F19" s="27">
        <v>-297</v>
      </c>
      <c r="G19" s="32"/>
      <c r="H19" s="27">
        <v>-46</v>
      </c>
      <c r="I19" s="32"/>
      <c r="K19" s="2" t="s">
        <v>43</v>
      </c>
      <c r="M19" s="2">
        <v>-1969787</v>
      </c>
    </row>
    <row r="20" spans="2:9" ht="15.75" customHeight="1">
      <c r="B20" s="13"/>
      <c r="C20" s="43" t="s">
        <v>9</v>
      </c>
      <c r="D20" s="13"/>
      <c r="E20" s="13"/>
      <c r="F20" s="27">
        <v>401</v>
      </c>
      <c r="G20" s="32"/>
      <c r="H20" s="27">
        <v>380</v>
      </c>
      <c r="I20" s="32"/>
    </row>
    <row r="21" spans="2:14" ht="15.75" customHeight="1">
      <c r="B21" s="13"/>
      <c r="C21" s="43" t="s">
        <v>10</v>
      </c>
      <c r="D21" s="13"/>
      <c r="E21" s="13"/>
      <c r="F21" s="27">
        <v>-117</v>
      </c>
      <c r="G21" s="32"/>
      <c r="H21" s="27">
        <v>-298</v>
      </c>
      <c r="I21" s="32"/>
      <c r="M21" s="2" t="s">
        <v>44</v>
      </c>
      <c r="N21" s="2" t="s">
        <v>61</v>
      </c>
    </row>
    <row r="22" spans="2:14" ht="9.75" customHeight="1">
      <c r="B22" s="13"/>
      <c r="C22" s="43"/>
      <c r="D22" s="13"/>
      <c r="E22" s="13"/>
      <c r="F22" s="29"/>
      <c r="G22" s="32"/>
      <c r="H22" s="29"/>
      <c r="I22" s="32"/>
      <c r="K22" s="2" t="s">
        <v>45</v>
      </c>
      <c r="M22" s="2">
        <f>9276724</f>
        <v>9276724</v>
      </c>
      <c r="N22" s="2">
        <v>10062517</v>
      </c>
    </row>
    <row r="23" spans="2:14" ht="15.75" customHeight="1" hidden="1">
      <c r="B23" s="13"/>
      <c r="C23" s="13"/>
      <c r="D23" s="13"/>
      <c r="E23" s="13"/>
      <c r="F23" s="27"/>
      <c r="G23" s="32"/>
      <c r="H23" s="27"/>
      <c r="I23" s="32"/>
      <c r="K23" s="2" t="s">
        <v>46</v>
      </c>
      <c r="M23" s="2">
        <v>-501781</v>
      </c>
      <c r="N23" s="2">
        <v>-501781</v>
      </c>
    </row>
    <row r="24" spans="2:14" ht="15.75" customHeight="1">
      <c r="B24" s="13" t="s">
        <v>255</v>
      </c>
      <c r="C24" s="13"/>
      <c r="D24" s="13"/>
      <c r="E24" s="13"/>
      <c r="F24" s="27">
        <f>SUM(F14:F22)</f>
        <v>2060</v>
      </c>
      <c r="G24" s="32"/>
      <c r="H24" s="27">
        <f>SUM(H14:H22)</f>
        <v>1296</v>
      </c>
      <c r="I24" s="32"/>
      <c r="M24" s="1">
        <f>SUM(M22:M23)</f>
        <v>8774943</v>
      </c>
      <c r="N24" s="1">
        <f>SUM(N22:N23)</f>
        <v>9560736</v>
      </c>
    </row>
    <row r="25" spans="2:14" ht="9.75" customHeight="1">
      <c r="B25" s="13"/>
      <c r="C25" s="13"/>
      <c r="D25" s="13"/>
      <c r="E25" s="13"/>
      <c r="F25" s="27"/>
      <c r="G25" s="32"/>
      <c r="H25" s="27"/>
      <c r="I25" s="32"/>
      <c r="K25" s="2" t="s">
        <v>47</v>
      </c>
      <c r="M25" s="2">
        <v>1969787</v>
      </c>
      <c r="N25" s="2">
        <v>1969787</v>
      </c>
    </row>
    <row r="26" spans="2:14" ht="15.75" customHeight="1">
      <c r="B26" s="13" t="s">
        <v>11</v>
      </c>
      <c r="C26" s="13"/>
      <c r="D26" s="13"/>
      <c r="E26" s="13"/>
      <c r="F26" s="27"/>
      <c r="G26" s="32"/>
      <c r="H26" s="27"/>
      <c r="I26" s="32"/>
      <c r="M26" s="2">
        <f>M24-M25</f>
        <v>6805156</v>
      </c>
      <c r="N26" s="2">
        <f>N24-N25</f>
        <v>7590949</v>
      </c>
    </row>
    <row r="27" spans="2:9" ht="9.75" customHeight="1">
      <c r="B27" s="13"/>
      <c r="C27" s="13"/>
      <c r="D27" s="13"/>
      <c r="E27" s="13"/>
      <c r="F27" s="27"/>
      <c r="G27" s="32"/>
      <c r="H27" s="27"/>
      <c r="I27" s="32"/>
    </row>
    <row r="28" spans="2:15" ht="15.75" customHeight="1">
      <c r="B28" s="13"/>
      <c r="C28" s="43" t="s">
        <v>25</v>
      </c>
      <c r="D28" s="13"/>
      <c r="E28" s="13"/>
      <c r="F28" s="27">
        <f>-3032-994+3</f>
        <v>-4023</v>
      </c>
      <c r="G28" s="32"/>
      <c r="H28" s="27">
        <f>-10746+750-24</f>
        <v>-10020</v>
      </c>
      <c r="I28" s="32"/>
      <c r="K28" s="2" t="s">
        <v>48</v>
      </c>
      <c r="M28" s="2">
        <f>M26-N26</f>
        <v>-785793</v>
      </c>
      <c r="O28" s="2">
        <f>2515440-2614470+505965-31831-342777-506042+3181629</f>
        <v>2707914</v>
      </c>
    </row>
    <row r="29" spans="2:15" ht="15.75" customHeight="1">
      <c r="B29" s="13"/>
      <c r="C29" s="43" t="s">
        <v>26</v>
      </c>
      <c r="D29" s="13"/>
      <c r="E29" s="13"/>
      <c r="F29" s="3">
        <v>8088</v>
      </c>
      <c r="G29" s="32"/>
      <c r="H29" s="3">
        <f>15822+2</f>
        <v>15824</v>
      </c>
      <c r="I29" s="32"/>
      <c r="O29" s="2">
        <f>35266-1635500-2592195-219807+1273687+1416734</f>
        <v>-1721815</v>
      </c>
    </row>
    <row r="30" spans="2:9" ht="9.75" customHeight="1">
      <c r="B30" s="13"/>
      <c r="C30" s="13"/>
      <c r="D30" s="13"/>
      <c r="E30" s="13"/>
      <c r="F30" s="29"/>
      <c r="G30" s="32"/>
      <c r="H30" s="29"/>
      <c r="I30" s="32"/>
    </row>
    <row r="31" spans="2:9" ht="15.75" customHeight="1" hidden="1">
      <c r="B31" s="13"/>
      <c r="C31" s="13"/>
      <c r="D31" s="13"/>
      <c r="E31" s="13"/>
      <c r="F31" s="27"/>
      <c r="G31" s="32"/>
      <c r="H31" s="27"/>
      <c r="I31" s="32"/>
    </row>
    <row r="32" spans="2:9" ht="15.75" customHeight="1" hidden="1">
      <c r="B32" s="13"/>
      <c r="C32" s="13"/>
      <c r="D32" s="13"/>
      <c r="E32" s="13"/>
      <c r="F32" s="27"/>
      <c r="G32" s="32"/>
      <c r="H32" s="27"/>
      <c r="I32" s="32"/>
    </row>
    <row r="33" spans="2:15" ht="15.75" customHeight="1">
      <c r="B33" s="13"/>
      <c r="C33" s="13" t="s">
        <v>257</v>
      </c>
      <c r="D33" s="13"/>
      <c r="E33" s="13"/>
      <c r="F33" s="27">
        <f>SUM(F24:F30)</f>
        <v>6125</v>
      </c>
      <c r="G33" s="32"/>
      <c r="H33" s="27">
        <f>SUM(H24:H30)</f>
        <v>7100</v>
      </c>
      <c r="I33" s="32"/>
      <c r="O33" s="2">
        <f>SUM(O28:O29)</f>
        <v>986099</v>
      </c>
    </row>
    <row r="34" spans="2:9" ht="8.25" customHeight="1">
      <c r="B34" s="13"/>
      <c r="C34" s="13"/>
      <c r="D34" s="13"/>
      <c r="E34" s="13"/>
      <c r="F34" s="27"/>
      <c r="G34" s="32"/>
      <c r="H34" s="27"/>
      <c r="I34" s="32"/>
    </row>
    <row r="35" spans="2:9" ht="15.75" customHeight="1">
      <c r="B35" s="13"/>
      <c r="C35" s="13" t="s">
        <v>246</v>
      </c>
      <c r="D35" s="13"/>
      <c r="E35" s="13"/>
      <c r="F35" s="27">
        <v>-913</v>
      </c>
      <c r="G35" s="32"/>
      <c r="H35" s="27">
        <v>-1154</v>
      </c>
      <c r="I35" s="32"/>
    </row>
    <row r="36" spans="2:9" ht="15.75" customHeight="1">
      <c r="B36" s="13"/>
      <c r="C36" s="13" t="s">
        <v>49</v>
      </c>
      <c r="D36" s="13"/>
      <c r="E36" s="13"/>
      <c r="F36" s="27">
        <v>-2670</v>
      </c>
      <c r="G36" s="32"/>
      <c r="H36" s="27">
        <v>-2563</v>
      </c>
      <c r="I36" s="32"/>
    </row>
    <row r="37" spans="2:9" ht="9.75" customHeight="1">
      <c r="B37" s="13"/>
      <c r="C37" s="13"/>
      <c r="D37" s="13"/>
      <c r="E37" s="13"/>
      <c r="F37" s="29"/>
      <c r="G37" s="32"/>
      <c r="H37" s="29"/>
      <c r="I37" s="32"/>
    </row>
    <row r="38" spans="2:9" ht="15.75" customHeight="1" thickBot="1">
      <c r="B38" s="13" t="s">
        <v>277</v>
      </c>
      <c r="C38" s="13"/>
      <c r="D38" s="13"/>
      <c r="E38" s="13"/>
      <c r="F38" s="44">
        <f>SUM(F33:F37)</f>
        <v>2542</v>
      </c>
      <c r="G38" s="32"/>
      <c r="H38" s="44">
        <f>SUM(H33:H37)</f>
        <v>3383</v>
      </c>
      <c r="I38" s="32"/>
    </row>
    <row r="39" spans="2:9" ht="9.75" customHeight="1">
      <c r="B39" s="13"/>
      <c r="C39" s="13"/>
      <c r="F39" s="27"/>
      <c r="G39" s="32"/>
      <c r="H39" s="27"/>
      <c r="I39" s="32"/>
    </row>
    <row r="40" spans="2:9" ht="15.75" customHeight="1">
      <c r="B40" s="13" t="s">
        <v>50</v>
      </c>
      <c r="C40" s="13"/>
      <c r="D40" s="13"/>
      <c r="E40" s="13"/>
      <c r="F40" s="27"/>
      <c r="G40" s="32"/>
      <c r="H40" s="27"/>
      <c r="I40" s="32"/>
    </row>
    <row r="41" spans="2:9" ht="9.75" customHeight="1">
      <c r="B41" s="13"/>
      <c r="C41" s="13"/>
      <c r="D41" s="13"/>
      <c r="E41" s="13"/>
      <c r="F41" s="27"/>
      <c r="G41" s="32"/>
      <c r="H41" s="27"/>
      <c r="I41" s="32"/>
    </row>
    <row r="42" spans="2:9" ht="15.75" customHeight="1">
      <c r="B42" s="13"/>
      <c r="C42" s="13" t="s">
        <v>51</v>
      </c>
      <c r="D42" s="13"/>
      <c r="E42" s="13"/>
      <c r="F42" s="27">
        <v>-14</v>
      </c>
      <c r="G42" s="32"/>
      <c r="H42" s="27">
        <v>-24</v>
      </c>
      <c r="I42" s="32"/>
    </row>
    <row r="43" spans="2:9" ht="15.75" customHeight="1">
      <c r="B43" s="13"/>
      <c r="C43" s="13" t="s">
        <v>166</v>
      </c>
      <c r="D43" s="13"/>
      <c r="E43" s="13"/>
      <c r="F43" s="27">
        <v>-22</v>
      </c>
      <c r="G43" s="32"/>
      <c r="H43" s="27">
        <v>-64</v>
      </c>
      <c r="I43" s="32"/>
    </row>
    <row r="44" spans="2:9" ht="15.75" customHeight="1">
      <c r="B44" s="13"/>
      <c r="C44" s="13" t="s">
        <v>12</v>
      </c>
      <c r="D44" s="13"/>
      <c r="E44" s="13"/>
      <c r="F44" s="27">
        <v>117</v>
      </c>
      <c r="G44" s="32"/>
      <c r="H44" s="27">
        <v>298</v>
      </c>
      <c r="I44" s="32"/>
    </row>
    <row r="45" spans="2:9" ht="15.75" customHeight="1">
      <c r="B45" s="13"/>
      <c r="C45" s="13" t="s">
        <v>270</v>
      </c>
      <c r="D45" s="13"/>
      <c r="E45" s="13"/>
      <c r="F45" s="27">
        <v>-446</v>
      </c>
      <c r="G45" s="32"/>
      <c r="H45" s="27">
        <v>0</v>
      </c>
      <c r="I45" s="32"/>
    </row>
    <row r="46" spans="2:9" ht="15.75" customHeight="1">
      <c r="B46" s="13"/>
      <c r="C46" s="13" t="s">
        <v>296</v>
      </c>
      <c r="D46" s="13"/>
      <c r="E46" s="13"/>
      <c r="F46" s="27">
        <v>517</v>
      </c>
      <c r="G46" s="32"/>
      <c r="H46" s="27">
        <v>0</v>
      </c>
      <c r="I46" s="32"/>
    </row>
    <row r="47" spans="2:9" ht="15.75" customHeight="1">
      <c r="B47" s="13"/>
      <c r="C47" s="13" t="s">
        <v>269</v>
      </c>
      <c r="D47" s="13"/>
      <c r="E47" s="13"/>
      <c r="F47" s="27">
        <v>0</v>
      </c>
      <c r="G47" s="32"/>
      <c r="H47" s="27">
        <v>7</v>
      </c>
      <c r="I47" s="32"/>
    </row>
    <row r="48" spans="2:9" ht="15.75" customHeight="1" thickBot="1">
      <c r="B48" s="13" t="s">
        <v>283</v>
      </c>
      <c r="C48" s="13"/>
      <c r="D48" s="13"/>
      <c r="E48" s="13"/>
      <c r="F48" s="35">
        <f>SUM(F42:F47)</f>
        <v>152</v>
      </c>
      <c r="G48" s="32"/>
      <c r="H48" s="35">
        <f>SUM(H40:H47)</f>
        <v>217</v>
      </c>
      <c r="I48" s="32"/>
    </row>
    <row r="49" spans="2:9" ht="9.75" customHeight="1">
      <c r="B49" s="13"/>
      <c r="C49" s="13"/>
      <c r="D49" s="13"/>
      <c r="E49" s="13"/>
      <c r="F49" s="27"/>
      <c r="G49" s="32"/>
      <c r="H49" s="27"/>
      <c r="I49" s="32"/>
    </row>
    <row r="50" spans="2:9" ht="15.75" customHeight="1">
      <c r="B50" s="13" t="s">
        <v>169</v>
      </c>
      <c r="C50" s="13"/>
      <c r="D50" s="13"/>
      <c r="E50" s="13"/>
      <c r="F50" s="27"/>
      <c r="G50" s="32"/>
      <c r="H50" s="27"/>
      <c r="I50" s="32"/>
    </row>
    <row r="51" spans="2:9" ht="9" customHeight="1">
      <c r="B51" s="13"/>
      <c r="C51" s="13"/>
      <c r="D51" s="13"/>
      <c r="E51" s="13"/>
      <c r="F51" s="27"/>
      <c r="G51" s="32"/>
      <c r="H51" s="27"/>
      <c r="I51" s="32"/>
    </row>
    <row r="52" spans="2:9" ht="15.75" customHeight="1">
      <c r="B52" s="13"/>
      <c r="C52" s="13" t="s">
        <v>254</v>
      </c>
      <c r="D52" s="13"/>
      <c r="E52" s="13"/>
      <c r="F52" s="27">
        <v>1408</v>
      </c>
      <c r="G52" s="32"/>
      <c r="H52" s="27">
        <v>-5176</v>
      </c>
      <c r="I52" s="32"/>
    </row>
    <row r="53" spans="2:9" ht="15.75" customHeight="1">
      <c r="B53" s="13"/>
      <c r="C53" s="13" t="s">
        <v>222</v>
      </c>
      <c r="D53" s="13"/>
      <c r="E53" s="13"/>
      <c r="F53" s="27">
        <v>-437</v>
      </c>
      <c r="G53" s="32"/>
      <c r="H53" s="27">
        <v>-419</v>
      </c>
      <c r="I53" s="32"/>
    </row>
    <row r="54" spans="2:9" ht="15.75" customHeight="1">
      <c r="B54" s="13"/>
      <c r="C54" s="13" t="s">
        <v>256</v>
      </c>
      <c r="D54" s="13"/>
      <c r="E54" s="13"/>
      <c r="F54" s="27">
        <v>-1125</v>
      </c>
      <c r="G54" s="32"/>
      <c r="H54" s="27">
        <v>0</v>
      </c>
      <c r="I54" s="32"/>
    </row>
    <row r="55" spans="2:9" ht="15.75" customHeight="1" thickBot="1">
      <c r="B55" s="13" t="s">
        <v>170</v>
      </c>
      <c r="C55" s="13"/>
      <c r="D55" s="13"/>
      <c r="E55" s="13"/>
      <c r="F55" s="35">
        <f>SUM(F52:F54)</f>
        <v>-154</v>
      </c>
      <c r="G55" s="32"/>
      <c r="H55" s="35">
        <f>SUM(H52:H53)</f>
        <v>-5595</v>
      </c>
      <c r="I55" s="32"/>
    </row>
    <row r="56" spans="2:9" ht="9.75" customHeight="1">
      <c r="B56" s="13"/>
      <c r="C56" s="13"/>
      <c r="D56" s="13"/>
      <c r="E56" s="13"/>
      <c r="F56" s="27"/>
      <c r="G56" s="32"/>
      <c r="H56" s="27"/>
      <c r="I56" s="32"/>
    </row>
    <row r="57" spans="2:9" ht="15.75" customHeight="1">
      <c r="B57" s="13" t="s">
        <v>52</v>
      </c>
      <c r="C57" s="13"/>
      <c r="D57" s="13"/>
      <c r="E57" s="13"/>
      <c r="F57" s="27">
        <f>F38+F48+F55</f>
        <v>2540</v>
      </c>
      <c r="G57" s="32"/>
      <c r="H57" s="27">
        <f>H38+H48+H55</f>
        <v>-1995</v>
      </c>
      <c r="I57" s="32"/>
    </row>
    <row r="58" spans="2:9" ht="9.75" customHeight="1">
      <c r="B58" s="13"/>
      <c r="C58" s="13"/>
      <c r="D58" s="13"/>
      <c r="E58" s="13"/>
      <c r="F58" s="27"/>
      <c r="G58" s="32"/>
      <c r="H58" s="27"/>
      <c r="I58" s="32"/>
    </row>
    <row r="59" spans="2:9" ht="15.75" customHeight="1">
      <c r="B59" s="13" t="s">
        <v>65</v>
      </c>
      <c r="C59" s="13"/>
      <c r="D59" s="13"/>
      <c r="E59" s="13"/>
      <c r="F59" s="27">
        <v>-46</v>
      </c>
      <c r="G59" s="32"/>
      <c r="H59" s="27">
        <v>1949</v>
      </c>
      <c r="I59" s="32"/>
    </row>
    <row r="60" spans="2:9" ht="9.75" customHeight="1">
      <c r="B60" s="13"/>
      <c r="C60" s="13"/>
      <c r="D60" s="13"/>
      <c r="E60" s="13"/>
      <c r="F60" s="29"/>
      <c r="G60" s="32"/>
      <c r="H60" s="29"/>
      <c r="I60" s="32"/>
    </row>
    <row r="61" spans="2:11" ht="15.75" customHeight="1" thickBot="1">
      <c r="B61" s="13" t="s">
        <v>278</v>
      </c>
      <c r="C61" s="13"/>
      <c r="D61" s="13"/>
      <c r="E61" s="13"/>
      <c r="F61" s="39">
        <f>SUM(F57:F60)</f>
        <v>2494</v>
      </c>
      <c r="G61" s="32"/>
      <c r="H61" s="39">
        <f>SUM(H57:H60)</f>
        <v>-46</v>
      </c>
      <c r="I61" s="32"/>
      <c r="J61" s="4"/>
      <c r="K61" s="4"/>
    </row>
    <row r="62" spans="2:9" ht="15.75" customHeight="1" thickTop="1">
      <c r="B62" s="13"/>
      <c r="C62" s="13"/>
      <c r="D62" s="13"/>
      <c r="E62" s="13"/>
      <c r="F62" s="45"/>
      <c r="G62" s="22"/>
      <c r="H62" s="27"/>
      <c r="I62" s="22"/>
    </row>
    <row r="63" spans="2:16" ht="15.75">
      <c r="B63" s="1"/>
      <c r="C63" s="1"/>
      <c r="F63" s="2"/>
      <c r="G63" s="13"/>
      <c r="P63" s="13"/>
    </row>
    <row r="64" spans="2:16" ht="15.75">
      <c r="B64" s="1"/>
      <c r="C64" s="1"/>
      <c r="F64" s="2"/>
      <c r="G64" s="13"/>
      <c r="P64" s="13"/>
    </row>
    <row r="65" spans="6:16" ht="15.75">
      <c r="F65" s="2"/>
      <c r="G65" s="2"/>
      <c r="P65" s="13"/>
    </row>
    <row r="66" spans="6:7" ht="15.75">
      <c r="F66" s="2"/>
      <c r="G66" s="2"/>
    </row>
    <row r="67" spans="6:7" ht="15.75">
      <c r="F67" s="2"/>
      <c r="G67" s="2"/>
    </row>
    <row r="68" spans="6:7" ht="15.75">
      <c r="F68" s="2"/>
      <c r="G68" s="2"/>
    </row>
    <row r="69" spans="1:15" ht="15.75">
      <c r="A69" s="79"/>
      <c r="B69" s="13"/>
      <c r="C69" s="13"/>
      <c r="D69" s="13" t="s">
        <v>218</v>
      </c>
      <c r="E69" s="13"/>
      <c r="F69" s="13">
        <v>2591</v>
      </c>
      <c r="G69" s="13"/>
      <c r="H69" s="13">
        <v>2379</v>
      </c>
      <c r="I69" s="13"/>
      <c r="J69" s="13"/>
      <c r="O69" s="3">
        <f>F69-H69</f>
        <v>212</v>
      </c>
    </row>
    <row r="70" spans="4:15" ht="15.75">
      <c r="D70" s="2" t="s">
        <v>159</v>
      </c>
      <c r="F70" s="75">
        <v>-4837</v>
      </c>
      <c r="H70" s="3">
        <v>-1424</v>
      </c>
      <c r="O70" s="3">
        <f>F70-H70</f>
        <v>-3413</v>
      </c>
    </row>
    <row r="71" spans="4:15" ht="15.75">
      <c r="D71" s="2" t="s">
        <v>66</v>
      </c>
      <c r="F71" s="75">
        <v>1009</v>
      </c>
      <c r="H71" s="3">
        <v>270</v>
      </c>
      <c r="O71" s="3">
        <f>F71-H71</f>
        <v>739</v>
      </c>
    </row>
    <row r="72" spans="6:15" ht="15.75">
      <c r="F72" s="75">
        <v>-1009</v>
      </c>
      <c r="H72" s="3">
        <v>-270</v>
      </c>
      <c r="O72" s="3"/>
    </row>
    <row r="73" spans="6:15" ht="15.75">
      <c r="F73" s="62">
        <f>SUM(F69:F72)</f>
        <v>-2246</v>
      </c>
      <c r="H73" s="62">
        <f>SUM(H69:H72)</f>
        <v>955</v>
      </c>
      <c r="O73" s="62">
        <f>SUM(O69:O71)</f>
        <v>-2462</v>
      </c>
    </row>
  </sheetData>
  <sheetProtection/>
  <printOptions/>
  <pageMargins left="0.75" right="0" top="0.75" bottom="0" header="0" footer="0"/>
  <pageSetup firstPageNumber="6" useFirstPageNumber="1" horizontalDpi="600" verticalDpi="600" orientation="portrait" paperSize="9" scale="85" r:id="rId2"/>
  <headerFooter alignWithMargins="0">
    <oddFooter>&amp;C&amp;"Times New Roman,Regular"&amp;12&amp;P</oddFooter>
  </headerFooter>
  <drawing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6" ht="15.75" customHeight="1">
      <c r="A3" s="40"/>
      <c r="B3" s="40"/>
      <c r="F3" s="14"/>
    </row>
    <row r="4" spans="1:6" ht="15.75" customHeight="1">
      <c r="A4" s="18" t="s">
        <v>62</v>
      </c>
      <c r="B4" s="18" t="s">
        <v>63</v>
      </c>
      <c r="F4" s="14"/>
    </row>
    <row r="5" ht="15.75" customHeight="1">
      <c r="B5" s="18" t="s">
        <v>268</v>
      </c>
    </row>
    <row r="6" ht="15.75" customHeight="1">
      <c r="B6" s="18"/>
    </row>
    <row r="7" spans="3:9" ht="15.75" customHeight="1">
      <c r="C7" s="130" t="s">
        <v>14</v>
      </c>
      <c r="D7" s="130"/>
      <c r="E7" s="130"/>
      <c r="G7" s="130" t="s">
        <v>15</v>
      </c>
      <c r="H7" s="130"/>
      <c r="I7" s="130"/>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267</v>
      </c>
      <c r="D11" s="12"/>
      <c r="E11" s="12" t="s">
        <v>217</v>
      </c>
      <c r="F11" s="12"/>
      <c r="G11" s="12" t="s">
        <v>267</v>
      </c>
      <c r="H11" s="12"/>
      <c r="I11" s="12" t="s">
        <v>217</v>
      </c>
    </row>
    <row r="12" spans="3:9" ht="15.75" customHeight="1">
      <c r="C12" s="11" t="s">
        <v>2</v>
      </c>
      <c r="D12" s="11"/>
      <c r="E12" s="11" t="s">
        <v>2</v>
      </c>
      <c r="F12" s="40"/>
      <c r="G12" s="11" t="s">
        <v>2</v>
      </c>
      <c r="I12" s="11" t="s">
        <v>2</v>
      </c>
    </row>
    <row r="13" spans="5:9" ht="15.75" customHeight="1">
      <c r="E13" s="11" t="s">
        <v>228</v>
      </c>
      <c r="I13" s="11" t="s">
        <v>228</v>
      </c>
    </row>
    <row r="14" spans="5:9" ht="15.75" customHeight="1">
      <c r="E14" s="11"/>
      <c r="I14" s="11"/>
    </row>
    <row r="15" spans="1:9" ht="15.75" customHeight="1">
      <c r="A15" s="2" t="s">
        <v>6</v>
      </c>
      <c r="C15" s="7">
        <f>'pl-1'!D16</f>
        <v>7687</v>
      </c>
      <c r="D15" s="7"/>
      <c r="E15" s="7">
        <f>'pl-1'!F16</f>
        <v>1431</v>
      </c>
      <c r="F15" s="7"/>
      <c r="G15" s="7">
        <f>'pl-1'!H16</f>
        <v>17849</v>
      </c>
      <c r="H15" s="3"/>
      <c r="I15" s="7">
        <f>'pl-1'!J16</f>
        <v>12043</v>
      </c>
    </row>
    <row r="16" spans="3:9" ht="15.75" customHeight="1">
      <c r="C16" s="3"/>
      <c r="D16" s="3"/>
      <c r="E16" s="3"/>
      <c r="F16" s="3"/>
      <c r="G16" s="3"/>
      <c r="H16" s="3"/>
      <c r="I16" s="3"/>
    </row>
    <row r="17" spans="1:9" ht="15.75" customHeight="1">
      <c r="A17" s="2" t="s">
        <v>168</v>
      </c>
      <c r="C17" s="7">
        <f>'pl-1'!D26</f>
        <v>1892</v>
      </c>
      <c r="D17" s="7"/>
      <c r="E17" s="7">
        <f>'pl-1'!F26</f>
        <v>-294</v>
      </c>
      <c r="F17" s="7"/>
      <c r="G17" s="7">
        <f>'pl-1'!H26</f>
        <v>1623</v>
      </c>
      <c r="H17" s="7"/>
      <c r="I17" s="7">
        <f>'pl-1'!J26</f>
        <v>811</v>
      </c>
    </row>
    <row r="18" spans="3:9" ht="15.75" customHeight="1">
      <c r="C18" s="3"/>
      <c r="D18" s="3"/>
      <c r="E18" s="3"/>
      <c r="F18" s="3"/>
      <c r="G18" s="3"/>
      <c r="H18" s="3"/>
      <c r="I18" s="3"/>
    </row>
    <row r="19" spans="1:9" ht="15.75" customHeight="1">
      <c r="A19" s="2" t="s">
        <v>272</v>
      </c>
      <c r="C19" s="3">
        <f>'pl-1'!D30</f>
        <v>796</v>
      </c>
      <c r="D19" s="3"/>
      <c r="E19" s="3">
        <f>'pl-1'!F30</f>
        <v>-486</v>
      </c>
      <c r="F19" s="3"/>
      <c r="G19" s="3">
        <f>'pl-1'!H30</f>
        <v>917</v>
      </c>
      <c r="H19" s="3"/>
      <c r="I19" s="3">
        <f>'pl-1'!J30</f>
        <v>23</v>
      </c>
    </row>
    <row r="20" spans="3:9" ht="15.75" customHeight="1">
      <c r="C20" s="3"/>
      <c r="D20" s="3"/>
      <c r="E20" s="3"/>
      <c r="F20" s="3"/>
      <c r="G20" s="3"/>
      <c r="H20" s="3"/>
      <c r="I20" s="3"/>
    </row>
    <row r="21" spans="1:9" ht="15.75" customHeight="1">
      <c r="A21" s="2" t="s">
        <v>172</v>
      </c>
      <c r="C21" s="3"/>
      <c r="D21" s="3"/>
      <c r="E21" s="3"/>
      <c r="F21" s="3"/>
      <c r="G21" s="3"/>
      <c r="H21" s="3"/>
      <c r="I21" s="3"/>
    </row>
    <row r="22" spans="1:9" ht="15.75" customHeight="1">
      <c r="A22" s="2" t="s">
        <v>94</v>
      </c>
      <c r="C22" s="3">
        <f>'pl-1'!D34</f>
        <v>543</v>
      </c>
      <c r="D22" s="3"/>
      <c r="E22" s="3">
        <f>'pl-1'!F34</f>
        <v>-379</v>
      </c>
      <c r="F22" s="3"/>
      <c r="G22" s="3">
        <f>'pl-1'!H34</f>
        <v>426</v>
      </c>
      <c r="H22" s="3"/>
      <c r="I22" s="3">
        <f>'pl-1'!J34</f>
        <v>-116</v>
      </c>
    </row>
    <row r="23" spans="3:9" ht="15.75" customHeight="1">
      <c r="C23" s="3"/>
      <c r="D23" s="3"/>
      <c r="E23" s="3"/>
      <c r="F23" s="3"/>
      <c r="G23" s="3"/>
      <c r="H23" s="3"/>
      <c r="I23" s="3"/>
    </row>
    <row r="24" spans="1:9" ht="15.75" customHeight="1">
      <c r="A24" s="2" t="s">
        <v>173</v>
      </c>
      <c r="C24" s="115">
        <f>'pl-1'!D43</f>
        <v>0.5946058409347248</v>
      </c>
      <c r="D24" s="116"/>
      <c r="E24" s="115">
        <f>'pl-1'!F43</f>
        <v>-0.4150195464351025</v>
      </c>
      <c r="F24" s="115"/>
      <c r="G24" s="115">
        <f>'pl-1'!H43</f>
        <v>0.4664863503465797</v>
      </c>
      <c r="H24" s="116"/>
      <c r="I24" s="115">
        <f>'pl-1'!J43</f>
        <v>-0.12702445220704986</v>
      </c>
    </row>
    <row r="25" spans="3:9" ht="15.75" customHeight="1">
      <c r="C25" s="3"/>
      <c r="D25" s="3"/>
      <c r="E25" s="3"/>
      <c r="F25" s="3"/>
      <c r="G25" s="3"/>
      <c r="H25" s="3"/>
      <c r="I25" s="3"/>
    </row>
    <row r="26" ht="15.75" customHeight="1">
      <c r="A26" s="2" t="s">
        <v>122</v>
      </c>
    </row>
    <row r="27" spans="1:9" ht="15.75" customHeight="1">
      <c r="A27" s="2" t="s">
        <v>121</v>
      </c>
      <c r="C27" s="3">
        <v>0</v>
      </c>
      <c r="D27" s="3"/>
      <c r="E27" s="3">
        <v>0</v>
      </c>
      <c r="F27" s="3"/>
      <c r="G27" s="3">
        <v>0</v>
      </c>
      <c r="H27" s="3"/>
      <c r="I27" s="3">
        <v>0</v>
      </c>
    </row>
    <row r="28" ht="15.75" customHeight="1"/>
    <row r="29" spans="3:9" ht="15.75" customHeight="1">
      <c r="C29" s="9" t="s">
        <v>21</v>
      </c>
      <c r="D29" s="10"/>
      <c r="E29" s="9" t="s">
        <v>22</v>
      </c>
      <c r="F29" s="3"/>
      <c r="G29" s="3"/>
      <c r="H29" s="3"/>
      <c r="I29" s="3"/>
    </row>
    <row r="30" spans="3:9" ht="15.75" customHeight="1">
      <c r="C30" s="9" t="s">
        <v>0</v>
      </c>
      <c r="D30" s="10"/>
      <c r="E30" s="9" t="s">
        <v>23</v>
      </c>
      <c r="F30" s="3"/>
      <c r="G30" s="3"/>
      <c r="H30" s="3"/>
      <c r="I30" s="3"/>
    </row>
    <row r="31" spans="3:9" ht="15.75" customHeight="1">
      <c r="C31" s="9" t="s">
        <v>1</v>
      </c>
      <c r="D31" s="10"/>
      <c r="E31" s="9" t="s">
        <v>24</v>
      </c>
      <c r="F31" s="3"/>
      <c r="G31" s="3"/>
      <c r="H31" s="3"/>
      <c r="I31" s="3"/>
    </row>
    <row r="32" spans="3:9" ht="15.75" customHeight="1">
      <c r="C32" s="9"/>
      <c r="D32" s="10"/>
      <c r="E32" s="9"/>
      <c r="F32" s="3"/>
      <c r="G32" s="3"/>
      <c r="H32" s="3"/>
      <c r="I32" s="3"/>
    </row>
    <row r="33" spans="1:9" ht="15.75" customHeight="1">
      <c r="A33" s="2" t="s">
        <v>95</v>
      </c>
      <c r="D33" s="3"/>
      <c r="F33" s="3"/>
      <c r="G33" s="3"/>
      <c r="H33" s="3"/>
      <c r="I33" s="3"/>
    </row>
    <row r="34" spans="1:5" ht="15.75" customHeight="1">
      <c r="A34" s="2" t="s">
        <v>85</v>
      </c>
      <c r="C34" s="116">
        <f>'bs'!D89</f>
        <v>1.2317429725911893</v>
      </c>
      <c r="D34" s="20"/>
      <c r="E34" s="116">
        <f>'bs'!F89</f>
        <v>1.2270781090877236</v>
      </c>
    </row>
  </sheetData>
  <sheetProtection/>
  <mergeCells count="2">
    <mergeCell ref="C7:E7"/>
    <mergeCell ref="G7:I7"/>
  </mergeCells>
  <printOptions/>
  <pageMargins left="1" right="0" top="0.5" bottom="0.5" header="0" footer="0"/>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2" ht="15.75" customHeight="1">
      <c r="A3" s="1"/>
      <c r="B3" s="1"/>
    </row>
    <row r="4" spans="1:2" ht="15.75" customHeight="1">
      <c r="A4" s="1" t="s">
        <v>64</v>
      </c>
      <c r="B4" s="1" t="s">
        <v>271</v>
      </c>
    </row>
    <row r="5" spans="4:9" ht="15.75" customHeight="1">
      <c r="D5" s="41"/>
      <c r="E5" s="41"/>
      <c r="F5" s="41"/>
      <c r="G5" s="41"/>
      <c r="H5" s="41"/>
      <c r="I5" s="41"/>
    </row>
    <row r="6" spans="3:9" ht="15.75" customHeight="1">
      <c r="C6" s="11"/>
      <c r="D6" s="11"/>
      <c r="E6" s="11"/>
      <c r="F6" s="11"/>
      <c r="G6" s="11"/>
      <c r="H6" s="11"/>
      <c r="I6" s="11"/>
    </row>
    <row r="7" spans="3:9" ht="15.75" customHeight="1">
      <c r="C7" s="130" t="s">
        <v>14</v>
      </c>
      <c r="D7" s="130"/>
      <c r="E7" s="130"/>
      <c r="G7" s="130" t="s">
        <v>15</v>
      </c>
      <c r="H7" s="130"/>
      <c r="I7" s="130"/>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267</v>
      </c>
      <c r="D11" s="12"/>
      <c r="E11" s="12" t="s">
        <v>217</v>
      </c>
      <c r="F11" s="12"/>
      <c r="G11" s="12" t="s">
        <v>267</v>
      </c>
      <c r="H11" s="12"/>
      <c r="I11" s="12" t="s">
        <v>217</v>
      </c>
    </row>
    <row r="12" spans="3:9" ht="15.75" customHeight="1">
      <c r="C12" s="11" t="s">
        <v>2</v>
      </c>
      <c r="D12" s="11"/>
      <c r="E12" s="11" t="s">
        <v>2</v>
      </c>
      <c r="F12" s="40"/>
      <c r="G12" s="11" t="s">
        <v>2</v>
      </c>
      <c r="I12" s="11" t="s">
        <v>2</v>
      </c>
    </row>
    <row r="13" spans="5:9" ht="15.75" customHeight="1">
      <c r="E13" s="11" t="s">
        <v>228</v>
      </c>
      <c r="I13" s="11" t="s">
        <v>228</v>
      </c>
    </row>
    <row r="14" ht="15.75" customHeight="1"/>
    <row r="15" spans="1:9" ht="15.75" customHeight="1">
      <c r="A15" s="2" t="s">
        <v>176</v>
      </c>
      <c r="C15" s="5">
        <f>'pl-1'!D22</f>
        <v>1959</v>
      </c>
      <c r="D15" s="5"/>
      <c r="E15" s="5">
        <f>'pl-1'!F22</f>
        <v>-173</v>
      </c>
      <c r="F15" s="5"/>
      <c r="G15" s="5">
        <f>'pl-1'!H22</f>
        <v>2024</v>
      </c>
      <c r="H15" s="5"/>
      <c r="I15" s="5">
        <f>'pl-1'!J22</f>
        <v>1191</v>
      </c>
    </row>
    <row r="16" spans="3:9" ht="15.75" customHeight="1">
      <c r="C16" s="3"/>
      <c r="D16" s="3"/>
      <c r="E16" s="3"/>
      <c r="F16" s="3"/>
      <c r="G16" s="3"/>
      <c r="H16" s="3"/>
      <c r="I16" s="3"/>
    </row>
    <row r="17" spans="1:9" ht="15.75" customHeight="1">
      <c r="A17" s="2" t="s">
        <v>27</v>
      </c>
      <c r="C17" s="3">
        <v>26</v>
      </c>
      <c r="D17" s="8"/>
      <c r="E17" s="3">
        <v>88</v>
      </c>
      <c r="F17" s="8"/>
      <c r="G17" s="3">
        <v>117</v>
      </c>
      <c r="H17" s="3"/>
      <c r="I17" s="3">
        <v>298</v>
      </c>
    </row>
    <row r="18" spans="3:9" ht="15.75" customHeight="1">
      <c r="C18" s="3"/>
      <c r="D18" s="3"/>
      <c r="E18" s="3"/>
      <c r="F18" s="3"/>
      <c r="G18" s="3"/>
      <c r="H18" s="3"/>
      <c r="I18" s="3"/>
    </row>
    <row r="19" spans="1:9" ht="15.75" customHeight="1">
      <c r="A19" s="2" t="s">
        <v>28</v>
      </c>
      <c r="C19" s="3">
        <f>'pl-1'!D24</f>
        <v>-67</v>
      </c>
      <c r="D19" s="3"/>
      <c r="E19" s="3">
        <f>'pl-1'!F24</f>
        <v>-121</v>
      </c>
      <c r="F19" s="3"/>
      <c r="G19" s="3">
        <f>'pl-1'!H24</f>
        <v>-401</v>
      </c>
      <c r="H19" s="3"/>
      <c r="I19" s="3">
        <f>'pl-1'!J24</f>
        <v>-380</v>
      </c>
    </row>
    <row r="20" spans="3:9" ht="15.75" customHeight="1">
      <c r="C20" s="3"/>
      <c r="D20" s="3"/>
      <c r="E20" s="3"/>
      <c r="F20" s="3"/>
      <c r="G20" s="3"/>
      <c r="H20" s="3"/>
      <c r="I20" s="3"/>
    </row>
    <row r="21" ht="15.75" customHeight="1"/>
    <row r="23" ht="15.75" hidden="1">
      <c r="A23" s="2" t="s">
        <v>27</v>
      </c>
    </row>
    <row r="24" spans="1:3" ht="15.75" hidden="1">
      <c r="A24" s="16">
        <v>38625</v>
      </c>
      <c r="B24" s="16"/>
      <c r="C24" s="2">
        <v>326994</v>
      </c>
    </row>
    <row r="25" spans="1:3" ht="15.75" hidden="1">
      <c r="A25" s="16">
        <v>38533</v>
      </c>
      <c r="B25" s="16"/>
      <c r="C25" s="2">
        <v>183462</v>
      </c>
    </row>
    <row r="26" ht="15.75" hidden="1">
      <c r="C26" s="15">
        <f>C24-C25</f>
        <v>143532</v>
      </c>
    </row>
    <row r="27" ht="15.75" hidden="1">
      <c r="C27" s="13"/>
    </row>
    <row r="28" spans="1:3" ht="15.75" hidden="1">
      <c r="A28" s="16">
        <v>38717</v>
      </c>
      <c r="C28" s="13">
        <v>557653</v>
      </c>
    </row>
    <row r="29" spans="1:3" ht="15.75" hidden="1">
      <c r="A29" s="16">
        <v>38625</v>
      </c>
      <c r="B29" s="16"/>
      <c r="C29" s="2">
        <v>326994</v>
      </c>
    </row>
    <row r="30" ht="15.75" hidden="1">
      <c r="C30" s="15">
        <f>C28-C29</f>
        <v>230659</v>
      </c>
    </row>
    <row r="31" ht="15.75">
      <c r="C31" s="13"/>
    </row>
    <row r="32" ht="15.75">
      <c r="C32" s="13"/>
    </row>
    <row r="33" ht="15.75">
      <c r="C33" s="13"/>
    </row>
  </sheetData>
  <sheetProtection/>
  <mergeCells count="2">
    <mergeCell ref="C7:E7"/>
    <mergeCell ref="G7:I7"/>
  </mergeCells>
  <printOptions/>
  <pageMargins left="0.75" right="0.75" top="1" bottom="1" header="0.5" footer="0.5"/>
  <pageSetup firstPageNumber="8" useFirstPageNumber="1" horizontalDpi="600" verticalDpi="600" orientation="landscape" paperSize="9" r:id="rId1"/>
  <headerFooter alignWithMargins="0">
    <oddFooter>&amp;C&amp;"Times New Roman,Regular"&amp;12&amp;P</oddFooter>
  </headerFooter>
</worksheet>
</file>

<file path=xl/worksheets/sheet8.xml><?xml version="1.0" encoding="utf-8"?>
<worksheet xmlns="http://schemas.openxmlformats.org/spreadsheetml/2006/main" xmlns:r="http://schemas.openxmlformats.org/officeDocument/2006/relationships">
  <dimension ref="A1:M341"/>
  <sheetViews>
    <sheetView view="pageBreakPreview" zoomScaleSheetLayoutView="100" zoomScalePageLayoutView="0" workbookViewId="0" topLeftCell="A33">
      <selection activeCell="A33" sqref="A33"/>
    </sheetView>
  </sheetViews>
  <sheetFormatPr defaultColWidth="9.140625" defaultRowHeight="15.75" customHeight="1"/>
  <cols>
    <col min="1" max="1" width="6.7109375" style="40" customWidth="1"/>
    <col min="2" max="2" width="3.7109375" style="40" customWidth="1"/>
    <col min="3" max="3" width="14.7109375" style="2" customWidth="1"/>
    <col min="4" max="4" width="9.28125" style="2" customWidth="1"/>
    <col min="5" max="5" width="9.7109375" style="2" customWidth="1"/>
    <col min="6" max="7" width="11.421875" style="2" customWidth="1"/>
    <col min="8" max="8" width="11.00390625" style="2" customWidth="1"/>
    <col min="9" max="9" width="11.140625" style="2" customWidth="1"/>
    <col min="10" max="10" width="3.421875" style="2" customWidth="1"/>
    <col min="11" max="11" width="9.28125" style="2" hidden="1" customWidth="1"/>
    <col min="12" max="16384" width="9.140625" style="2" customWidth="1"/>
  </cols>
  <sheetData>
    <row r="1" spans="1:2" ht="15.75" customHeight="1">
      <c r="A1" s="18" t="s">
        <v>35</v>
      </c>
      <c r="B1" s="18"/>
    </row>
    <row r="2" ht="15.75" customHeight="1">
      <c r="A2" s="58" t="s">
        <v>29</v>
      </c>
    </row>
    <row r="3" spans="1:11" ht="15.75" customHeight="1">
      <c r="A3" s="68" t="s">
        <v>312</v>
      </c>
      <c r="B3" s="66"/>
      <c r="C3" s="37"/>
      <c r="D3" s="37"/>
      <c r="E3" s="37"/>
      <c r="F3" s="37"/>
      <c r="G3" s="37"/>
      <c r="H3" s="37"/>
      <c r="I3" s="37"/>
      <c r="J3" s="37"/>
      <c r="K3" s="37"/>
    </row>
    <row r="4" spans="1:11" ht="9.75" customHeight="1">
      <c r="A4" s="69"/>
      <c r="B4" s="70"/>
      <c r="C4" s="13"/>
      <c r="D4" s="13"/>
      <c r="E4" s="13"/>
      <c r="F4" s="13"/>
      <c r="G4" s="13"/>
      <c r="H4" s="13"/>
      <c r="I4" s="13"/>
      <c r="J4" s="13"/>
      <c r="K4" s="13"/>
    </row>
    <row r="5" spans="1:2" ht="15.75" customHeight="1">
      <c r="A5" s="18" t="s">
        <v>126</v>
      </c>
      <c r="B5" s="1"/>
    </row>
    <row r="6" ht="9.75" customHeight="1"/>
    <row r="10" ht="9.75" customHeight="1"/>
    <row r="11" spans="1:2" ht="15.75" customHeight="1">
      <c r="A11" s="18" t="s">
        <v>132</v>
      </c>
      <c r="B11" s="1" t="s">
        <v>102</v>
      </c>
    </row>
    <row r="12" ht="9.75" customHeight="1"/>
    <row r="15" ht="15.75" customHeight="1">
      <c r="L15" s="20"/>
    </row>
    <row r="18" ht="9.75" customHeight="1"/>
    <row r="24" ht="9.75" customHeight="1"/>
    <row r="27" ht="15.75" customHeight="1">
      <c r="L27" s="20"/>
    </row>
    <row r="33" ht="15.75" customHeight="1">
      <c r="B33" s="40" t="s">
        <v>242</v>
      </c>
    </row>
    <row r="35" spans="2:10" ht="15.75" customHeight="1">
      <c r="B35" s="2"/>
      <c r="C35" s="40" t="s">
        <v>233</v>
      </c>
      <c r="F35" s="132" t="s">
        <v>234</v>
      </c>
      <c r="G35" s="138"/>
      <c r="H35" s="132" t="s">
        <v>236</v>
      </c>
      <c r="I35" s="133"/>
      <c r="J35" s="89"/>
    </row>
    <row r="36" spans="6:10" ht="15.75" customHeight="1">
      <c r="F36" s="134" t="s">
        <v>235</v>
      </c>
      <c r="G36" s="139"/>
      <c r="H36" s="134" t="s">
        <v>237</v>
      </c>
      <c r="I36" s="135"/>
      <c r="J36" s="89"/>
    </row>
    <row r="37" spans="2:11" ht="15.75" customHeight="1">
      <c r="B37" s="2"/>
      <c r="F37" s="117" t="s">
        <v>238</v>
      </c>
      <c r="G37" s="118" t="s">
        <v>241</v>
      </c>
      <c r="H37" s="117" t="s">
        <v>238</v>
      </c>
      <c r="I37" s="118" t="s">
        <v>241</v>
      </c>
      <c r="J37" s="105"/>
      <c r="K37" s="106" t="s">
        <v>229</v>
      </c>
    </row>
    <row r="38" spans="2:11" ht="15.75" customHeight="1">
      <c r="B38" s="2"/>
      <c r="F38" s="119" t="s">
        <v>239</v>
      </c>
      <c r="G38" s="119" t="s">
        <v>239</v>
      </c>
      <c r="H38" s="119" t="s">
        <v>239</v>
      </c>
      <c r="I38" s="119" t="s">
        <v>239</v>
      </c>
      <c r="J38" s="107"/>
      <c r="K38" s="86" t="s">
        <v>2</v>
      </c>
    </row>
    <row r="39" spans="2:11" ht="15.75" customHeight="1">
      <c r="B39" s="2"/>
      <c r="F39" s="119" t="s">
        <v>240</v>
      </c>
      <c r="G39" s="119" t="s">
        <v>240</v>
      </c>
      <c r="H39" s="119" t="s">
        <v>240</v>
      </c>
      <c r="I39" s="119" t="s">
        <v>240</v>
      </c>
      <c r="J39" s="107"/>
      <c r="K39" s="86"/>
    </row>
    <row r="40" spans="2:11" ht="15.75" customHeight="1">
      <c r="B40" s="2"/>
      <c r="F40" s="119" t="s">
        <v>2</v>
      </c>
      <c r="G40" s="119" t="s">
        <v>2</v>
      </c>
      <c r="H40" s="119" t="s">
        <v>2</v>
      </c>
      <c r="I40" s="119" t="s">
        <v>2</v>
      </c>
      <c r="J40" s="107"/>
      <c r="K40" s="86"/>
    </row>
    <row r="41" spans="2:9" ht="9.75" customHeight="1">
      <c r="B41" s="2"/>
      <c r="F41" s="120"/>
      <c r="G41" s="120"/>
      <c r="H41" s="120"/>
      <c r="I41" s="120"/>
    </row>
    <row r="42" spans="2:11" ht="15.75" customHeight="1" thickBot="1">
      <c r="B42" s="2"/>
      <c r="C42" s="2" t="s">
        <v>230</v>
      </c>
      <c r="F42" s="121">
        <v>5494</v>
      </c>
      <c r="G42" s="121">
        <v>7687</v>
      </c>
      <c r="H42" s="121">
        <v>18731</v>
      </c>
      <c r="I42" s="121">
        <v>17849</v>
      </c>
      <c r="J42" s="6"/>
      <c r="K42" s="101" t="e">
        <f>G42-#REF!</f>
        <v>#REF!</v>
      </c>
    </row>
    <row r="43" spans="2:11" ht="9.75" customHeight="1">
      <c r="B43" s="2"/>
      <c r="F43" s="122"/>
      <c r="G43" s="122"/>
      <c r="H43" s="122"/>
      <c r="I43" s="122"/>
      <c r="J43" s="6"/>
      <c r="K43" s="6"/>
    </row>
    <row r="44" spans="2:11" ht="15.75" customHeight="1">
      <c r="B44" s="2"/>
      <c r="C44" s="2" t="s">
        <v>279</v>
      </c>
      <c r="F44" s="122">
        <v>1539</v>
      </c>
      <c r="G44" s="122">
        <v>1959</v>
      </c>
      <c r="H44" s="122">
        <v>2307</v>
      </c>
      <c r="I44" s="122">
        <v>2024</v>
      </c>
      <c r="J44" s="6"/>
      <c r="K44" s="6" t="e">
        <f>G44-#REF!</f>
        <v>#REF!</v>
      </c>
    </row>
    <row r="45" spans="2:11" ht="15.75" customHeight="1">
      <c r="B45" s="2"/>
      <c r="C45" s="2" t="s">
        <v>194</v>
      </c>
      <c r="F45" s="123">
        <v>-67</v>
      </c>
      <c r="G45" s="123">
        <v>-67</v>
      </c>
      <c r="H45" s="123">
        <v>-401</v>
      </c>
      <c r="I45" s="123">
        <v>-401</v>
      </c>
      <c r="J45" s="6"/>
      <c r="K45" s="6" t="e">
        <f>G45-#REF!</f>
        <v>#REF!</v>
      </c>
    </row>
    <row r="46" spans="2:11" ht="15.75" customHeight="1">
      <c r="B46" s="2"/>
      <c r="C46" s="2" t="s">
        <v>280</v>
      </c>
      <c r="F46" s="122">
        <f>SUM(F44:F45)</f>
        <v>1472</v>
      </c>
      <c r="G46" s="122">
        <f>SUM(G44:G45)</f>
        <v>1892</v>
      </c>
      <c r="H46" s="122">
        <f>SUM(H44:H45)</f>
        <v>1906</v>
      </c>
      <c r="I46" s="122">
        <f>SUM(I44:I45)</f>
        <v>1623</v>
      </c>
      <c r="J46" s="6"/>
      <c r="K46" s="3" t="e">
        <f>G46-#REF!</f>
        <v>#REF!</v>
      </c>
    </row>
    <row r="47" spans="2:11" ht="15.75" customHeight="1">
      <c r="B47" s="2"/>
      <c r="C47" s="2" t="s">
        <v>231</v>
      </c>
      <c r="F47" s="122">
        <v>-1091</v>
      </c>
      <c r="G47" s="122">
        <v>-1096</v>
      </c>
      <c r="H47" s="122">
        <v>-701</v>
      </c>
      <c r="I47" s="122">
        <v>-706</v>
      </c>
      <c r="J47" s="6"/>
      <c r="K47" s="61" t="e">
        <f>G47-#REF!</f>
        <v>#REF!</v>
      </c>
    </row>
    <row r="48" spans="2:11" ht="15.75" customHeight="1" thickBot="1">
      <c r="B48" s="2"/>
      <c r="C48" s="2" t="s">
        <v>297</v>
      </c>
      <c r="F48" s="124">
        <f>SUM(F46:F47)</f>
        <v>381</v>
      </c>
      <c r="G48" s="124">
        <f>SUM(G46:G47)</f>
        <v>796</v>
      </c>
      <c r="H48" s="124">
        <f>SUM(H46:H47)</f>
        <v>1205</v>
      </c>
      <c r="I48" s="124">
        <f>SUM(I46:I47)</f>
        <v>917</v>
      </c>
      <c r="J48" s="6"/>
      <c r="K48" s="3" t="e">
        <f>SUM(K46:K47)</f>
        <v>#REF!</v>
      </c>
    </row>
    <row r="49" spans="2:11" ht="15.75" customHeight="1" thickTop="1">
      <c r="B49" s="2"/>
      <c r="F49" s="122"/>
      <c r="G49" s="122"/>
      <c r="H49" s="122"/>
      <c r="I49" s="122"/>
      <c r="J49" s="6"/>
      <c r="K49" s="3"/>
    </row>
    <row r="50" spans="2:11" ht="15.75" customHeight="1">
      <c r="B50" s="2"/>
      <c r="C50" s="2" t="s">
        <v>243</v>
      </c>
      <c r="F50" s="122"/>
      <c r="G50" s="122"/>
      <c r="H50" s="122"/>
      <c r="I50" s="122"/>
      <c r="J50" s="6"/>
      <c r="K50" s="3"/>
    </row>
    <row r="51" spans="2:11" ht="15.75" customHeight="1">
      <c r="B51" s="2"/>
      <c r="C51" s="2" t="s">
        <v>244</v>
      </c>
      <c r="F51" s="122">
        <v>262</v>
      </c>
      <c r="G51" s="122">
        <v>543</v>
      </c>
      <c r="H51" s="122">
        <v>637</v>
      </c>
      <c r="I51" s="122">
        <v>426</v>
      </c>
      <c r="J51" s="6"/>
      <c r="K51" s="3"/>
    </row>
    <row r="52" spans="2:11" ht="15.75" customHeight="1">
      <c r="B52" s="2"/>
      <c r="C52" s="2" t="s">
        <v>232</v>
      </c>
      <c r="F52" s="123">
        <v>119</v>
      </c>
      <c r="G52" s="123">
        <v>253</v>
      </c>
      <c r="H52" s="123">
        <v>568</v>
      </c>
      <c r="I52" s="123">
        <v>491</v>
      </c>
      <c r="J52" s="6"/>
      <c r="K52" s="3" t="e">
        <f>G52-#REF!</f>
        <v>#REF!</v>
      </c>
    </row>
    <row r="53" spans="6:9" ht="15.75" customHeight="1" thickBot="1">
      <c r="F53" s="124">
        <f>SUM(F51:F52)</f>
        <v>381</v>
      </c>
      <c r="G53" s="124">
        <f>SUM(G51:G52)</f>
        <v>796</v>
      </c>
      <c r="H53" s="124">
        <f>SUM(H51:H52)</f>
        <v>1205</v>
      </c>
      <c r="I53" s="124">
        <f>SUM(I51:I52)</f>
        <v>917</v>
      </c>
    </row>
    <row r="54" spans="1:10" ht="15.75" customHeight="1" thickTop="1">
      <c r="A54" s="18" t="s">
        <v>133</v>
      </c>
      <c r="B54" s="1" t="s">
        <v>96</v>
      </c>
      <c r="D54" s="1"/>
      <c r="E54" s="1"/>
      <c r="F54" s="1"/>
      <c r="G54" s="1"/>
      <c r="H54" s="1"/>
      <c r="I54" s="1"/>
      <c r="J54" s="1"/>
    </row>
    <row r="59" spans="1:2" ht="15.75" customHeight="1">
      <c r="A59" s="18" t="s">
        <v>134</v>
      </c>
      <c r="B59" s="1" t="s">
        <v>103</v>
      </c>
    </row>
    <row r="64" spans="1:10" s="76" customFormat="1" ht="15.75" customHeight="1">
      <c r="A64" s="77" t="s">
        <v>135</v>
      </c>
      <c r="B64" s="78" t="s">
        <v>158</v>
      </c>
      <c r="C64" s="20"/>
      <c r="D64" s="78"/>
      <c r="E64" s="78"/>
      <c r="F64" s="20"/>
      <c r="G64" s="20"/>
      <c r="H64" s="20"/>
      <c r="I64" s="20"/>
      <c r="J64" s="20"/>
    </row>
    <row r="65" spans="1:10" s="76" customFormat="1" ht="15.75" customHeight="1">
      <c r="A65" s="77"/>
      <c r="B65" s="78" t="s">
        <v>215</v>
      </c>
      <c r="C65" s="20"/>
      <c r="D65" s="78"/>
      <c r="E65" s="78"/>
      <c r="F65" s="20"/>
      <c r="G65" s="20"/>
      <c r="H65" s="20"/>
      <c r="I65" s="20"/>
      <c r="J65" s="20"/>
    </row>
    <row r="66" spans="1:10" s="76" customFormat="1" ht="15.75" customHeight="1">
      <c r="A66" s="77"/>
      <c r="B66" s="78"/>
      <c r="C66" s="20"/>
      <c r="D66" s="78"/>
      <c r="E66" s="78"/>
      <c r="F66" s="20"/>
      <c r="G66" s="20"/>
      <c r="H66" s="20"/>
      <c r="I66" s="20"/>
      <c r="J66" s="20"/>
    </row>
    <row r="67" spans="1:10" s="76" customFormat="1" ht="15.75" customHeight="1">
      <c r="A67" s="17"/>
      <c r="B67" s="17"/>
      <c r="C67" s="20"/>
      <c r="D67" s="20"/>
      <c r="E67" s="20"/>
      <c r="F67" s="20"/>
      <c r="G67" s="20"/>
      <c r="H67" s="20"/>
      <c r="I67" s="20"/>
      <c r="J67" s="20"/>
    </row>
    <row r="68" spans="1:10" s="76" customFormat="1" ht="15.75" customHeight="1">
      <c r="A68" s="17"/>
      <c r="B68" s="17"/>
      <c r="C68" s="20"/>
      <c r="D68" s="20"/>
      <c r="E68" s="20"/>
      <c r="F68" s="20"/>
      <c r="G68" s="20"/>
      <c r="H68" s="20"/>
      <c r="I68" s="20"/>
      <c r="J68" s="20"/>
    </row>
    <row r="69" spans="1:10" s="76" customFormat="1" ht="15.75" customHeight="1">
      <c r="A69" s="17"/>
      <c r="B69" s="17"/>
      <c r="C69" s="20"/>
      <c r="D69" s="20"/>
      <c r="E69" s="20"/>
      <c r="F69" s="20"/>
      <c r="G69" s="20"/>
      <c r="H69" s="20"/>
      <c r="I69" s="20"/>
      <c r="J69" s="20"/>
    </row>
    <row r="70" spans="1:10" s="76" customFormat="1" ht="15.75" customHeight="1">
      <c r="A70" s="17"/>
      <c r="B70" s="17"/>
      <c r="C70" s="20"/>
      <c r="D70" s="20"/>
      <c r="E70" s="20"/>
      <c r="F70" s="20"/>
      <c r="G70" s="20"/>
      <c r="H70" s="20"/>
      <c r="I70" s="20"/>
      <c r="J70" s="20"/>
    </row>
    <row r="71" spans="1:10" s="76" customFormat="1" ht="15.75" customHeight="1">
      <c r="A71" s="17"/>
      <c r="B71" s="17"/>
      <c r="C71" s="20"/>
      <c r="D71" s="20"/>
      <c r="E71" s="20"/>
      <c r="F71" s="20"/>
      <c r="G71" s="20"/>
      <c r="H71" s="20"/>
      <c r="I71" s="20"/>
      <c r="J71" s="20"/>
    </row>
    <row r="72" spans="1:5" ht="15.75" customHeight="1">
      <c r="A72" s="18" t="s">
        <v>136</v>
      </c>
      <c r="B72" s="1" t="s">
        <v>104</v>
      </c>
      <c r="D72" s="1"/>
      <c r="E72" s="1"/>
    </row>
    <row r="78" spans="1:5" ht="15.75" customHeight="1">
      <c r="A78" s="18" t="s">
        <v>137</v>
      </c>
      <c r="B78" s="1" t="s">
        <v>127</v>
      </c>
      <c r="D78" s="1"/>
      <c r="E78" s="1"/>
    </row>
    <row r="83" spans="1:5" ht="15.75" customHeight="1">
      <c r="A83" s="18" t="s">
        <v>138</v>
      </c>
      <c r="B83" s="78" t="s">
        <v>105</v>
      </c>
      <c r="C83" s="20"/>
      <c r="D83" s="78"/>
      <c r="E83" s="1"/>
    </row>
    <row r="90" spans="1:5" ht="15.75" customHeight="1">
      <c r="A90" s="18" t="s">
        <v>139</v>
      </c>
      <c r="B90" s="1" t="s">
        <v>106</v>
      </c>
      <c r="D90" s="1"/>
      <c r="E90" s="1"/>
    </row>
    <row r="91" spans="1:9" ht="15.75" customHeight="1">
      <c r="A91" s="18"/>
      <c r="B91" s="18"/>
      <c r="C91" s="1"/>
      <c r="D91" s="1"/>
      <c r="E91" s="1"/>
      <c r="F91" s="136" t="s">
        <v>298</v>
      </c>
      <c r="G91" s="136"/>
      <c r="H91" s="136" t="s">
        <v>298</v>
      </c>
      <c r="I91" s="136"/>
    </row>
    <row r="92" spans="1:11" ht="15.75" customHeight="1">
      <c r="A92" s="18"/>
      <c r="B92" s="18"/>
      <c r="C92" s="20"/>
      <c r="D92" s="78"/>
      <c r="E92" s="78"/>
      <c r="F92" s="137" t="s">
        <v>267</v>
      </c>
      <c r="G92" s="137"/>
      <c r="H92" s="137" t="s">
        <v>217</v>
      </c>
      <c r="I92" s="137"/>
      <c r="J92" s="98"/>
      <c r="K92" s="58"/>
    </row>
    <row r="93" spans="1:10" ht="15.75" customHeight="1">
      <c r="A93" s="18"/>
      <c r="B93" s="18"/>
      <c r="C93" s="20"/>
      <c r="D93" s="78"/>
      <c r="E93" s="78"/>
      <c r="F93" s="131" t="s">
        <v>2</v>
      </c>
      <c r="G93" s="131"/>
      <c r="H93" s="131" t="s">
        <v>2</v>
      </c>
      <c r="I93" s="131"/>
      <c r="J93" s="11"/>
    </row>
    <row r="94" spans="1:11" ht="15.75" customHeight="1">
      <c r="A94" s="18"/>
      <c r="B94" s="18"/>
      <c r="C94" s="78" t="s">
        <v>97</v>
      </c>
      <c r="D94" s="78"/>
      <c r="E94" s="78"/>
      <c r="F94" s="20"/>
      <c r="G94" s="125"/>
      <c r="H94" s="20"/>
      <c r="I94" s="125"/>
      <c r="K94" s="3"/>
    </row>
    <row r="95" spans="1:11" ht="9" customHeight="1">
      <c r="A95" s="18"/>
      <c r="B95" s="18"/>
      <c r="C95" s="78"/>
      <c r="D95" s="78"/>
      <c r="E95" s="78"/>
      <c r="F95" s="20"/>
      <c r="G95" s="20"/>
      <c r="H95" s="20"/>
      <c r="I95" s="20"/>
      <c r="K95" s="3"/>
    </row>
    <row r="96" spans="1:11" ht="15.75" customHeight="1">
      <c r="A96" s="18"/>
      <c r="B96" s="18"/>
      <c r="C96" s="20" t="s">
        <v>107</v>
      </c>
      <c r="D96" s="78"/>
      <c r="E96" s="78"/>
      <c r="F96" s="20"/>
      <c r="G96" s="125">
        <v>16446</v>
      </c>
      <c r="H96" s="20"/>
      <c r="I96" s="125">
        <v>10833</v>
      </c>
      <c r="K96" s="3">
        <v>4633</v>
      </c>
    </row>
    <row r="97" spans="1:11" ht="9" customHeight="1">
      <c r="A97" s="18"/>
      <c r="B97" s="18"/>
      <c r="C97" s="20"/>
      <c r="D97" s="78"/>
      <c r="E97" s="78"/>
      <c r="F97" s="20"/>
      <c r="G97" s="125"/>
      <c r="H97" s="20"/>
      <c r="I97" s="125"/>
      <c r="K97" s="3"/>
    </row>
    <row r="98" spans="1:11" ht="17.25" customHeight="1">
      <c r="A98" s="18"/>
      <c r="B98" s="18"/>
      <c r="C98" s="22" t="s">
        <v>110</v>
      </c>
      <c r="D98" s="78"/>
      <c r="E98" s="78"/>
      <c r="F98" s="20"/>
      <c r="G98" s="125">
        <f>1029+374</f>
        <v>1403</v>
      </c>
      <c r="H98" s="20"/>
      <c r="I98" s="125">
        <f>881+329</f>
        <v>1210</v>
      </c>
      <c r="K98" s="3">
        <v>0</v>
      </c>
    </row>
    <row r="99" spans="1:9" ht="9" customHeight="1">
      <c r="A99" s="18"/>
      <c r="B99" s="18"/>
      <c r="C99" s="78"/>
      <c r="D99" s="78"/>
      <c r="E99" s="78"/>
      <c r="F99" s="20"/>
      <c r="G99" s="20"/>
      <c r="H99" s="20"/>
      <c r="I99" s="20"/>
    </row>
    <row r="100" spans="1:11" ht="15.75" customHeight="1">
      <c r="A100" s="18"/>
      <c r="B100" s="18"/>
      <c r="C100" s="126" t="s">
        <v>108</v>
      </c>
      <c r="D100" s="126"/>
      <c r="E100" s="126"/>
      <c r="F100" s="127"/>
      <c r="G100" s="60">
        <f>SUM(G96:G99)</f>
        <v>17849</v>
      </c>
      <c r="H100" s="127"/>
      <c r="I100" s="60">
        <f>SUM(I96:I99)</f>
        <v>12043</v>
      </c>
      <c r="K100" s="62">
        <f>SUM(K96:K99)</f>
        <v>4633</v>
      </c>
    </row>
    <row r="101" spans="1:11" ht="15.75" customHeight="1">
      <c r="A101" s="18"/>
      <c r="B101" s="18"/>
      <c r="C101" s="24"/>
      <c r="D101" s="24"/>
      <c r="E101" s="24"/>
      <c r="F101" s="22"/>
      <c r="G101" s="27"/>
      <c r="H101" s="20"/>
      <c r="I101" s="27"/>
      <c r="K101" s="6"/>
    </row>
    <row r="102" spans="1:11" ht="15.75" customHeight="1">
      <c r="A102" s="18"/>
      <c r="B102" s="18"/>
      <c r="C102" s="24" t="s">
        <v>109</v>
      </c>
      <c r="D102" s="24"/>
      <c r="E102" s="24"/>
      <c r="F102" s="22"/>
      <c r="G102" s="27"/>
      <c r="H102" s="20"/>
      <c r="I102" s="27"/>
      <c r="K102" s="6"/>
    </row>
    <row r="103" spans="1:11" ht="9" customHeight="1">
      <c r="A103" s="18"/>
      <c r="B103" s="18"/>
      <c r="C103" s="24"/>
      <c r="D103" s="24"/>
      <c r="E103" s="24"/>
      <c r="F103" s="22"/>
      <c r="G103" s="27"/>
      <c r="H103" s="20"/>
      <c r="I103" s="27"/>
      <c r="K103" s="6"/>
    </row>
    <row r="104" spans="1:11" ht="15.75" customHeight="1">
      <c r="A104" s="18"/>
      <c r="B104" s="18"/>
      <c r="C104" s="22" t="s">
        <v>107</v>
      </c>
      <c r="D104" s="24"/>
      <c r="E104" s="24"/>
      <c r="F104" s="22"/>
      <c r="G104" s="27">
        <v>2276</v>
      </c>
      <c r="H104" s="20"/>
      <c r="I104" s="27">
        <f>1951-1</f>
        <v>1950</v>
      </c>
      <c r="K104" s="6">
        <v>559</v>
      </c>
    </row>
    <row r="105" spans="1:11" ht="9" customHeight="1">
      <c r="A105" s="18"/>
      <c r="B105" s="18"/>
      <c r="C105" s="22"/>
      <c r="D105" s="24"/>
      <c r="E105" s="24"/>
      <c r="F105" s="22"/>
      <c r="G105" s="27"/>
      <c r="H105" s="20"/>
      <c r="I105" s="27"/>
      <c r="K105" s="6"/>
    </row>
    <row r="106" spans="1:11" ht="15.75" customHeight="1">
      <c r="A106" s="18"/>
      <c r="B106" s="18"/>
      <c r="C106" s="22" t="s">
        <v>110</v>
      </c>
      <c r="D106" s="24"/>
      <c r="E106" s="24"/>
      <c r="F106" s="22"/>
      <c r="G106" s="27">
        <v>-252</v>
      </c>
      <c r="H106" s="20"/>
      <c r="I106" s="27">
        <v>-759</v>
      </c>
      <c r="K106" s="6">
        <v>-11</v>
      </c>
    </row>
    <row r="107" spans="1:11" ht="8.25" customHeight="1">
      <c r="A107" s="18"/>
      <c r="B107" s="18"/>
      <c r="C107" s="24"/>
      <c r="D107" s="24"/>
      <c r="E107" s="24"/>
      <c r="F107" s="22"/>
      <c r="G107" s="27"/>
      <c r="H107" s="20"/>
      <c r="I107" s="27"/>
      <c r="K107" s="6"/>
    </row>
    <row r="108" spans="1:11" ht="15.75" customHeight="1">
      <c r="A108" s="18"/>
      <c r="B108" s="18"/>
      <c r="C108" s="126" t="s">
        <v>251</v>
      </c>
      <c r="D108" s="126"/>
      <c r="E108" s="126"/>
      <c r="F108" s="127"/>
      <c r="G108" s="60">
        <f>SUM(G104:G106)</f>
        <v>2024</v>
      </c>
      <c r="H108" s="127"/>
      <c r="I108" s="60">
        <f>SUM(I104:I106)</f>
        <v>1191</v>
      </c>
      <c r="K108" s="62">
        <f>SUM(K104:K106)</f>
        <v>548</v>
      </c>
    </row>
    <row r="109" spans="1:11" ht="15.75" customHeight="1">
      <c r="A109" s="18"/>
      <c r="B109" s="18"/>
      <c r="C109" s="34"/>
      <c r="D109" s="34"/>
      <c r="E109" s="34"/>
      <c r="F109" s="13"/>
      <c r="G109" s="6"/>
      <c r="I109" s="6"/>
      <c r="K109" s="6"/>
    </row>
    <row r="110" spans="8:11" ht="15.75" customHeight="1">
      <c r="H110" s="3"/>
      <c r="I110" s="3"/>
      <c r="J110" s="3"/>
      <c r="K110" s="3"/>
    </row>
    <row r="114" spans="1:5" ht="15.75" customHeight="1">
      <c r="A114" s="18" t="s">
        <v>140</v>
      </c>
      <c r="B114" s="1" t="s">
        <v>111</v>
      </c>
      <c r="D114" s="1"/>
      <c r="E114" s="1"/>
    </row>
    <row r="115" ht="12.75" customHeight="1"/>
    <row r="120" spans="1:5" ht="15.75" customHeight="1">
      <c r="A120" s="18" t="s">
        <v>141</v>
      </c>
      <c r="B120" s="1" t="s">
        <v>128</v>
      </c>
      <c r="D120" s="1"/>
      <c r="E120" s="1"/>
    </row>
    <row r="123" ht="14.25" customHeight="1"/>
    <row r="124" ht="14.25" customHeight="1"/>
    <row r="126" spans="1:5" ht="15.75" customHeight="1">
      <c r="A126" s="18" t="s">
        <v>142</v>
      </c>
      <c r="B126" s="1" t="s">
        <v>98</v>
      </c>
      <c r="D126" s="1"/>
      <c r="E126" s="1"/>
    </row>
    <row r="127" ht="12.75" customHeight="1"/>
    <row r="130" ht="12.75" customHeight="1"/>
    <row r="131" ht="12.75" customHeight="1"/>
    <row r="132" ht="12.75" customHeight="1"/>
    <row r="133" ht="12.75" customHeight="1"/>
    <row r="134" ht="12.75" customHeight="1"/>
    <row r="135" ht="12.75" customHeight="1"/>
    <row r="136" spans="1:5" ht="15.75" customHeight="1">
      <c r="A136" s="18" t="s">
        <v>143</v>
      </c>
      <c r="B136" s="1" t="s">
        <v>112</v>
      </c>
      <c r="D136" s="1"/>
      <c r="E136" s="1"/>
    </row>
    <row r="137" spans="1:5" ht="15.75" customHeight="1">
      <c r="A137" s="18"/>
      <c r="B137" s="1"/>
      <c r="D137" s="1"/>
      <c r="E137" s="1"/>
    </row>
    <row r="140" ht="12.75" customHeight="1"/>
    <row r="141" spans="1:2" ht="15.75" customHeight="1">
      <c r="A141" s="18" t="s">
        <v>35</v>
      </c>
      <c r="B141" s="18"/>
    </row>
    <row r="142" spans="1:13" ht="15.75" customHeight="1">
      <c r="A142" s="58" t="s">
        <v>29</v>
      </c>
      <c r="M142" s="2">
        <f>2375*90%</f>
        <v>2137.5</v>
      </c>
    </row>
    <row r="143" spans="1:11" ht="15.75" customHeight="1">
      <c r="A143" s="68" t="s">
        <v>313</v>
      </c>
      <c r="B143" s="66"/>
      <c r="C143" s="37"/>
      <c r="D143" s="37"/>
      <c r="E143" s="37"/>
      <c r="F143" s="37"/>
      <c r="G143" s="37"/>
      <c r="H143" s="37"/>
      <c r="I143" s="37"/>
      <c r="J143" s="37"/>
      <c r="K143" s="37"/>
    </row>
    <row r="144" spans="1:11" ht="15.75" customHeight="1">
      <c r="A144" s="69"/>
      <c r="B144" s="70"/>
      <c r="C144" s="13"/>
      <c r="D144" s="13"/>
      <c r="E144" s="13"/>
      <c r="F144" s="13"/>
      <c r="G144" s="13"/>
      <c r="H144" s="13"/>
      <c r="I144" s="13"/>
      <c r="J144" s="13"/>
      <c r="K144" s="13"/>
    </row>
    <row r="145" spans="1:2" ht="15.75" customHeight="1">
      <c r="A145" s="18" t="s">
        <v>129</v>
      </c>
      <c r="B145" s="1"/>
    </row>
    <row r="146" spans="1:2" ht="15.75" customHeight="1">
      <c r="A146" s="18"/>
      <c r="B146" s="1"/>
    </row>
    <row r="151" spans="1:5" ht="15.75" customHeight="1">
      <c r="A151" s="77" t="s">
        <v>130</v>
      </c>
      <c r="B151" s="78" t="s">
        <v>113</v>
      </c>
      <c r="C151" s="20"/>
      <c r="D151" s="78"/>
      <c r="E151" s="1"/>
    </row>
    <row r="166" spans="1:5" ht="15.75" customHeight="1">
      <c r="A166" s="18" t="s">
        <v>131</v>
      </c>
      <c r="B166" s="1" t="s">
        <v>299</v>
      </c>
      <c r="D166" s="1"/>
      <c r="E166" s="1"/>
    </row>
    <row r="167" spans="1:5" ht="15.75" customHeight="1">
      <c r="A167" s="18"/>
      <c r="B167" s="1" t="s">
        <v>300</v>
      </c>
      <c r="D167" s="1"/>
      <c r="E167" s="1"/>
    </row>
    <row r="175" spans="1:5" ht="15.75" customHeight="1">
      <c r="A175" s="18" t="s">
        <v>144</v>
      </c>
      <c r="B175" s="1" t="s">
        <v>301</v>
      </c>
      <c r="D175" s="1"/>
      <c r="E175" s="1"/>
    </row>
    <row r="181" spans="1:5" ht="15.75" customHeight="1">
      <c r="A181" s="18" t="s">
        <v>145</v>
      </c>
      <c r="B181" s="1" t="s">
        <v>99</v>
      </c>
      <c r="D181" s="1"/>
      <c r="E181" s="1"/>
    </row>
    <row r="186" spans="1:2" ht="15.75" customHeight="1">
      <c r="A186" s="18" t="s">
        <v>146</v>
      </c>
      <c r="B186" s="1" t="s">
        <v>302</v>
      </c>
    </row>
    <row r="188" ht="15.75" customHeight="1">
      <c r="B188" s="40" t="s">
        <v>310</v>
      </c>
    </row>
    <row r="189" spans="7:9" ht="15.75" customHeight="1">
      <c r="G189" s="86" t="s">
        <v>284</v>
      </c>
      <c r="I189" s="86" t="s">
        <v>284</v>
      </c>
    </row>
    <row r="190" spans="7:9" ht="15.75" customHeight="1">
      <c r="G190" s="86" t="s">
        <v>182</v>
      </c>
      <c r="I190" s="86" t="s">
        <v>285</v>
      </c>
    </row>
    <row r="191" spans="7:9" ht="15.75" customHeight="1">
      <c r="G191" s="86" t="s">
        <v>186</v>
      </c>
      <c r="I191" s="86" t="s">
        <v>287</v>
      </c>
    </row>
    <row r="192" spans="7:9" ht="15.75" customHeight="1">
      <c r="G192" s="105" t="s">
        <v>286</v>
      </c>
      <c r="I192" s="98" t="s">
        <v>286</v>
      </c>
    </row>
    <row r="193" spans="7:9" ht="15.75" customHeight="1">
      <c r="G193" s="11" t="s">
        <v>2</v>
      </c>
      <c r="I193" s="11" t="s">
        <v>2</v>
      </c>
    </row>
    <row r="195" spans="2:9" ht="15.75" customHeight="1">
      <c r="B195" s="40" t="s">
        <v>303</v>
      </c>
      <c r="G195" s="3">
        <v>8</v>
      </c>
      <c r="H195" s="3"/>
      <c r="I195" s="3">
        <v>34</v>
      </c>
    </row>
    <row r="196" spans="2:9" ht="15.75" customHeight="1">
      <c r="B196" s="40" t="s">
        <v>288</v>
      </c>
      <c r="G196" s="3">
        <v>104</v>
      </c>
      <c r="H196" s="3"/>
      <c r="I196" s="3">
        <v>416</v>
      </c>
    </row>
    <row r="197" spans="2:9" ht="15.75" customHeight="1">
      <c r="B197" s="40" t="s">
        <v>10</v>
      </c>
      <c r="G197" s="3">
        <v>-26</v>
      </c>
      <c r="H197" s="3"/>
      <c r="I197" s="3">
        <v>-117</v>
      </c>
    </row>
    <row r="198" spans="2:9" ht="15.75" customHeight="1" thickBot="1">
      <c r="B198" s="40" t="s">
        <v>304</v>
      </c>
      <c r="G198" s="128">
        <v>-292</v>
      </c>
      <c r="H198" s="128"/>
      <c r="I198" s="128">
        <v>0</v>
      </c>
    </row>
    <row r="199" spans="7:9" ht="15.75" customHeight="1">
      <c r="G199" s="3"/>
      <c r="H199" s="3"/>
      <c r="I199" s="3"/>
    </row>
    <row r="200" spans="7:9" ht="15.75" customHeight="1">
      <c r="G200" s="3"/>
      <c r="H200" s="3"/>
      <c r="I200" s="3"/>
    </row>
    <row r="201" spans="1:2" ht="15.75" customHeight="1">
      <c r="A201" s="18" t="s">
        <v>147</v>
      </c>
      <c r="B201" s="1" t="s">
        <v>114</v>
      </c>
    </row>
    <row r="202" spans="6:9" ht="15.75" customHeight="1">
      <c r="F202" s="14" t="s">
        <v>309</v>
      </c>
      <c r="G202" s="14"/>
      <c r="H202" s="14" t="s">
        <v>305</v>
      </c>
      <c r="I202" s="14"/>
    </row>
    <row r="203" spans="6:10" ht="15.75" customHeight="1">
      <c r="F203" s="98" t="s">
        <v>267</v>
      </c>
      <c r="G203" s="86" t="s">
        <v>217</v>
      </c>
      <c r="H203" s="98" t="s">
        <v>267</v>
      </c>
      <c r="I203" s="86" t="s">
        <v>217</v>
      </c>
      <c r="J203" s="98"/>
    </row>
    <row r="204" spans="6:10" ht="15.75" customHeight="1">
      <c r="F204" s="11" t="s">
        <v>2</v>
      </c>
      <c r="G204" s="11" t="s">
        <v>2</v>
      </c>
      <c r="H204" s="11" t="s">
        <v>2</v>
      </c>
      <c r="I204" s="11" t="s">
        <v>2</v>
      </c>
      <c r="J204" s="11"/>
    </row>
    <row r="205" spans="2:10" ht="15.75" customHeight="1">
      <c r="B205" s="18" t="s">
        <v>163</v>
      </c>
      <c r="G205" s="11"/>
      <c r="H205" s="11"/>
      <c r="I205" s="11"/>
      <c r="J205" s="11"/>
    </row>
    <row r="206" ht="15.75" customHeight="1">
      <c r="B206" s="2" t="s">
        <v>125</v>
      </c>
    </row>
    <row r="207" spans="2:9" ht="15.75" customHeight="1">
      <c r="B207" s="2" t="s">
        <v>174</v>
      </c>
      <c r="F207" s="3">
        <v>-1107</v>
      </c>
      <c r="G207" s="3">
        <v>-211</v>
      </c>
      <c r="H207" s="3">
        <v>-840</v>
      </c>
      <c r="I207" s="71">
        <v>-880</v>
      </c>
    </row>
    <row r="208" spans="2:11" ht="15.75" customHeight="1">
      <c r="B208" s="2" t="s">
        <v>290</v>
      </c>
      <c r="G208" s="71"/>
      <c r="H208" s="71"/>
      <c r="I208" s="71"/>
      <c r="K208" s="7">
        <v>140</v>
      </c>
    </row>
    <row r="209" spans="2:11" ht="15.75" customHeight="1">
      <c r="B209" s="2" t="s">
        <v>289</v>
      </c>
      <c r="F209" s="71">
        <v>0</v>
      </c>
      <c r="G209" s="71">
        <v>0</v>
      </c>
      <c r="H209" s="71">
        <v>81</v>
      </c>
      <c r="I209" s="71">
        <v>-35</v>
      </c>
      <c r="K209" s="7"/>
    </row>
    <row r="210" spans="2:11" ht="15.75" customHeight="1">
      <c r="B210" s="2" t="s">
        <v>100</v>
      </c>
      <c r="F210" s="2">
        <v>11</v>
      </c>
      <c r="G210" s="73">
        <v>19</v>
      </c>
      <c r="H210" s="73">
        <v>53</v>
      </c>
      <c r="I210" s="73">
        <v>127</v>
      </c>
      <c r="K210" s="14">
        <v>49</v>
      </c>
    </row>
    <row r="211" spans="6:11" ht="15.75" customHeight="1">
      <c r="F211" s="63">
        <f>SUM(F207:F210)</f>
        <v>-1096</v>
      </c>
      <c r="G211" s="63">
        <f>SUM(G207:G210)</f>
        <v>-192</v>
      </c>
      <c r="H211" s="63">
        <f>SUM(H207:H210)</f>
        <v>-706</v>
      </c>
      <c r="I211" s="63">
        <f>SUM(I207:I210)</f>
        <v>-788</v>
      </c>
      <c r="K211" s="63">
        <f>SUM(K208:K210)</f>
        <v>189</v>
      </c>
    </row>
    <row r="212" spans="6:11" ht="15.75" customHeight="1">
      <c r="F212" s="72"/>
      <c r="G212" s="72"/>
      <c r="H212" s="72"/>
      <c r="I212" s="72"/>
      <c r="K212" s="72"/>
    </row>
    <row r="213" spans="7:11" ht="15.75" customHeight="1">
      <c r="G213" s="13"/>
      <c r="H213" s="72"/>
      <c r="I213" s="72"/>
      <c r="J213" s="13"/>
      <c r="K213" s="72"/>
    </row>
    <row r="214" spans="1:2" ht="15.75" customHeight="1">
      <c r="A214" s="18" t="s">
        <v>148</v>
      </c>
      <c r="B214" s="1" t="s">
        <v>115</v>
      </c>
    </row>
    <row r="216" ht="16.5" customHeight="1">
      <c r="A216" s="98"/>
    </row>
    <row r="217" ht="16.5" customHeight="1"/>
    <row r="218" ht="15.75" customHeight="1">
      <c r="B218" s="65" t="s">
        <v>123</v>
      </c>
    </row>
    <row r="221" ht="15.75" customHeight="1">
      <c r="B221" s="2"/>
    </row>
    <row r="222" ht="12.75" customHeight="1"/>
    <row r="223" ht="15.75" customHeight="1">
      <c r="B223" s="65" t="s">
        <v>124</v>
      </c>
    </row>
    <row r="224" ht="16.5" customHeight="1"/>
    <row r="225" ht="16.5" customHeight="1"/>
    <row r="226" ht="16.5" customHeight="1"/>
    <row r="227" ht="9" customHeight="1"/>
    <row r="228" ht="16.5" customHeight="1">
      <c r="B228" s="65" t="s">
        <v>245</v>
      </c>
    </row>
    <row r="229" ht="16.5" customHeight="1"/>
    <row r="230" ht="16.5" customHeight="1"/>
    <row r="231" ht="16.5" customHeight="1"/>
    <row r="232" spans="1:2" ht="16.5" customHeight="1">
      <c r="A232" s="18" t="s">
        <v>148</v>
      </c>
      <c r="B232" s="1" t="s">
        <v>308</v>
      </c>
    </row>
    <row r="233" ht="16.5" customHeight="1"/>
    <row r="234" spans="1:2" ht="15.75" customHeight="1">
      <c r="A234" s="14"/>
      <c r="B234" s="14"/>
    </row>
    <row r="235" spans="1:2" ht="15.75" customHeight="1">
      <c r="A235" s="14"/>
      <c r="B235" s="14"/>
    </row>
    <row r="236" spans="1:2" ht="15.75" customHeight="1">
      <c r="A236" s="14"/>
      <c r="B236" s="14"/>
    </row>
    <row r="237" spans="1:2" ht="15.75" customHeight="1">
      <c r="A237" s="14"/>
      <c r="B237" s="14"/>
    </row>
    <row r="238" ht="16.5" customHeight="1"/>
    <row r="239" spans="1:2" ht="15.75" customHeight="1">
      <c r="A239" s="18"/>
      <c r="B239" s="1"/>
    </row>
    <row r="240" spans="1:2" ht="15.75" customHeight="1">
      <c r="A240" s="18"/>
      <c r="B240" s="1"/>
    </row>
    <row r="241" spans="1:2" ht="15.75" customHeight="1">
      <c r="A241" s="18"/>
      <c r="B241" s="1"/>
    </row>
    <row r="242" spans="1:2" ht="15.75" customHeight="1">
      <c r="A242" s="18"/>
      <c r="B242" s="1"/>
    </row>
    <row r="243" spans="1:2" ht="15.75" customHeight="1">
      <c r="A243" s="18"/>
      <c r="B243" s="1"/>
    </row>
    <row r="244" spans="1:2" ht="15.75" customHeight="1">
      <c r="A244" s="18"/>
      <c r="B244" s="1"/>
    </row>
    <row r="245" spans="1:2" ht="15.75" customHeight="1">
      <c r="A245" s="18"/>
      <c r="B245" s="1"/>
    </row>
    <row r="246" spans="1:2" ht="15.75" customHeight="1">
      <c r="A246" s="18"/>
      <c r="B246" s="1"/>
    </row>
    <row r="247" spans="1:2" ht="15.75" customHeight="1">
      <c r="A247" s="18"/>
      <c r="B247" s="1"/>
    </row>
    <row r="248" spans="1:2" ht="15.75" customHeight="1">
      <c r="A248" s="18"/>
      <c r="B248" s="1"/>
    </row>
    <row r="249" spans="1:2" ht="15.75" customHeight="1">
      <c r="A249" s="18"/>
      <c r="B249" s="1"/>
    </row>
    <row r="250" spans="1:2" ht="15.75" customHeight="1">
      <c r="A250" s="18"/>
      <c r="B250" s="1"/>
    </row>
    <row r="251" spans="1:2" ht="15.75" customHeight="1">
      <c r="A251" s="18"/>
      <c r="B251" s="1"/>
    </row>
    <row r="252" spans="1:2" ht="6.75" customHeight="1">
      <c r="A252" s="18"/>
      <c r="B252" s="1"/>
    </row>
    <row r="253" spans="1:2" ht="15.75" customHeight="1">
      <c r="A253" s="18"/>
      <c r="B253" s="1"/>
    </row>
    <row r="254" spans="1:2" ht="15.75" customHeight="1">
      <c r="A254" s="18"/>
      <c r="B254" s="1"/>
    </row>
    <row r="255" spans="1:2" ht="15.75" customHeight="1">
      <c r="A255" s="18"/>
      <c r="B255" s="1"/>
    </row>
    <row r="256" spans="1:2" ht="15.75" customHeight="1">
      <c r="A256" s="18"/>
      <c r="B256" s="1"/>
    </row>
    <row r="257" spans="1:2" ht="15.75" customHeight="1">
      <c r="A257" s="18"/>
      <c r="B257" s="1"/>
    </row>
    <row r="258" spans="1:2" ht="15.75" customHeight="1">
      <c r="A258" s="18"/>
      <c r="B258" s="1"/>
    </row>
    <row r="259" spans="1:2" ht="15.75" customHeight="1">
      <c r="A259" s="18"/>
      <c r="B259" s="1"/>
    </row>
    <row r="260" spans="1:2" ht="12.75" customHeight="1">
      <c r="A260" s="18"/>
      <c r="B260" s="1"/>
    </row>
    <row r="261" spans="1:4" ht="15.75" customHeight="1">
      <c r="A261" s="18" t="s">
        <v>149</v>
      </c>
      <c r="B261" s="1" t="s">
        <v>150</v>
      </c>
      <c r="D261" s="1"/>
    </row>
    <row r="265" ht="15.75" customHeight="1">
      <c r="F265" s="1" t="s">
        <v>2</v>
      </c>
    </row>
    <row r="266" spans="3:5" ht="15.75" customHeight="1">
      <c r="C266" s="67" t="s">
        <v>175</v>
      </c>
      <c r="D266" s="67"/>
      <c r="E266" s="64"/>
    </row>
    <row r="267" spans="4:7" ht="15.75" customHeight="1">
      <c r="D267" s="40" t="s">
        <v>152</v>
      </c>
      <c r="F267" s="6">
        <v>2268</v>
      </c>
      <c r="G267" s="40"/>
    </row>
    <row r="268" spans="3:7" ht="15.75" customHeight="1">
      <c r="C268" s="67"/>
      <c r="D268" s="40" t="s">
        <v>162</v>
      </c>
      <c r="F268" s="61">
        <v>10423</v>
      </c>
      <c r="G268" s="40"/>
    </row>
    <row r="269" spans="3:7" ht="15.75" customHeight="1">
      <c r="C269" s="67"/>
      <c r="D269" s="40"/>
      <c r="F269" s="6">
        <f>SUM(F267:F268)</f>
        <v>12691</v>
      </c>
      <c r="G269" s="40"/>
    </row>
    <row r="270" spans="3:7" ht="15.75" customHeight="1">
      <c r="C270" s="67" t="s">
        <v>157</v>
      </c>
      <c r="D270" s="67"/>
      <c r="E270" s="64"/>
      <c r="G270" s="40"/>
    </row>
    <row r="271" spans="4:6" ht="15.75" customHeight="1">
      <c r="D271" s="2" t="s">
        <v>151</v>
      </c>
      <c r="F271" s="3">
        <v>21990</v>
      </c>
    </row>
    <row r="272" ht="15.75" customHeight="1" thickBot="1">
      <c r="F272" s="104">
        <f>SUM(F269:F271)</f>
        <v>34681</v>
      </c>
    </row>
    <row r="273" ht="15.75" customHeight="1" thickTop="1">
      <c r="F273" s="97"/>
    </row>
    <row r="274" spans="1:2" ht="15.75" customHeight="1">
      <c r="A274" s="14"/>
      <c r="B274" s="14"/>
    </row>
    <row r="275" spans="1:2" ht="15.75" customHeight="1">
      <c r="A275" s="18" t="s">
        <v>153</v>
      </c>
      <c r="B275" s="1" t="s">
        <v>101</v>
      </c>
    </row>
    <row r="276" ht="9" customHeight="1"/>
    <row r="281" ht="9" customHeight="1"/>
    <row r="282" spans="1:2" ht="15.75" customHeight="1">
      <c r="A282" s="18" t="s">
        <v>154</v>
      </c>
      <c r="B282" s="1" t="s">
        <v>116</v>
      </c>
    </row>
    <row r="283" spans="1:2" ht="9" customHeight="1">
      <c r="A283" s="14"/>
      <c r="B283" s="14"/>
    </row>
    <row r="284" spans="1:2" ht="15.75" customHeight="1">
      <c r="A284" s="14"/>
      <c r="B284" s="14"/>
    </row>
    <row r="285" spans="1:2" ht="15.75" customHeight="1">
      <c r="A285" s="14"/>
      <c r="B285" s="14"/>
    </row>
    <row r="286" spans="1:2" ht="15.75" customHeight="1">
      <c r="A286" s="14"/>
      <c r="B286" s="14"/>
    </row>
    <row r="287" spans="1:2" ht="15.75" customHeight="1">
      <c r="A287" s="18" t="s">
        <v>155</v>
      </c>
      <c r="B287" s="1" t="s">
        <v>259</v>
      </c>
    </row>
    <row r="288" spans="1:2" ht="15.75" customHeight="1">
      <c r="A288" s="18"/>
      <c r="B288" s="1"/>
    </row>
    <row r="289" spans="1:2" ht="15.75" customHeight="1">
      <c r="A289" s="14"/>
      <c r="B289" s="14"/>
    </row>
    <row r="290" spans="1:2" ht="15.75" customHeight="1">
      <c r="A290" s="14"/>
      <c r="B290" s="14"/>
    </row>
    <row r="291" spans="1:2" ht="15.75" customHeight="1">
      <c r="A291" s="14"/>
      <c r="B291" s="14"/>
    </row>
    <row r="292" spans="1:2" ht="14.25" customHeight="1">
      <c r="A292" s="14"/>
      <c r="B292" s="14"/>
    </row>
    <row r="293" spans="1:2" ht="15.75" customHeight="1">
      <c r="A293" s="14"/>
      <c r="B293" s="14"/>
    </row>
    <row r="294" spans="1:2" ht="15.75" customHeight="1">
      <c r="A294" s="14"/>
      <c r="B294" s="14"/>
    </row>
    <row r="295" spans="1:2" ht="15.75" customHeight="1">
      <c r="A295" s="14"/>
      <c r="B295" s="14"/>
    </row>
    <row r="296" spans="1:2" ht="15.75" customHeight="1">
      <c r="A296" s="14"/>
      <c r="B296" s="14"/>
    </row>
    <row r="297" spans="1:2" ht="15.75" customHeight="1">
      <c r="A297" s="14"/>
      <c r="B297" s="14"/>
    </row>
    <row r="298" spans="1:2" ht="15.75" customHeight="1">
      <c r="A298" s="14"/>
      <c r="B298" s="14"/>
    </row>
    <row r="299" spans="1:2" ht="15.75" customHeight="1">
      <c r="A299" s="18" t="s">
        <v>156</v>
      </c>
      <c r="B299" s="1" t="s">
        <v>306</v>
      </c>
    </row>
    <row r="300" spans="1:2" ht="15.75" customHeight="1">
      <c r="A300" s="18"/>
      <c r="B300" s="1"/>
    </row>
    <row r="301" ht="15.75" customHeight="1">
      <c r="B301" s="40" t="s">
        <v>307</v>
      </c>
    </row>
    <row r="302" spans="1:2" ht="15.75" customHeight="1">
      <c r="A302" s="18"/>
      <c r="B302" s="1"/>
    </row>
    <row r="303" spans="7:10" ht="15.75" customHeight="1">
      <c r="G303" s="90"/>
      <c r="H303" s="99" t="s">
        <v>223</v>
      </c>
      <c r="I303" s="99" t="s">
        <v>223</v>
      </c>
      <c r="J303" s="69"/>
    </row>
    <row r="304" spans="7:10" ht="15.75" customHeight="1">
      <c r="G304" s="90"/>
      <c r="H304" s="100" t="s">
        <v>267</v>
      </c>
      <c r="I304" s="100" t="s">
        <v>217</v>
      </c>
      <c r="J304" s="108"/>
    </row>
    <row r="305" spans="8:10" ht="15.75" customHeight="1">
      <c r="H305" s="99" t="s">
        <v>2</v>
      </c>
      <c r="I305" s="99" t="s">
        <v>2</v>
      </c>
      <c r="J305" s="69"/>
    </row>
    <row r="306" ht="9.75" customHeight="1"/>
    <row r="307" spans="1:2" ht="15.75" customHeight="1">
      <c r="A307" s="14"/>
      <c r="B307" s="14" t="s">
        <v>224</v>
      </c>
    </row>
    <row r="308" spans="1:2" ht="9.75" customHeight="1">
      <c r="A308" s="14"/>
      <c r="B308" s="14"/>
    </row>
    <row r="309" spans="1:9" ht="15.75" customHeight="1">
      <c r="A309" s="14"/>
      <c r="B309" s="65" t="s">
        <v>225</v>
      </c>
      <c r="C309" s="2" t="s">
        <v>226</v>
      </c>
      <c r="H309" s="75">
        <v>1934</v>
      </c>
      <c r="I309" s="75">
        <v>1120</v>
      </c>
    </row>
    <row r="310" spans="1:9" ht="15.75" customHeight="1">
      <c r="A310" s="14"/>
      <c r="B310" s="65" t="s">
        <v>225</v>
      </c>
      <c r="C310" s="2" t="s">
        <v>227</v>
      </c>
      <c r="H310" s="113">
        <v>0</v>
      </c>
      <c r="I310" s="113">
        <v>0</v>
      </c>
    </row>
    <row r="311" spans="1:9" ht="15.75" customHeight="1">
      <c r="A311" s="14"/>
      <c r="B311" s="14"/>
      <c r="H311" s="114">
        <f>SUM(H309:H310)</f>
        <v>1934</v>
      </c>
      <c r="I311" s="114">
        <f>SUM(I309:I310)</f>
        <v>1120</v>
      </c>
    </row>
    <row r="312" spans="1:9" ht="15.75" customHeight="1">
      <c r="A312" s="14"/>
      <c r="B312" s="14" t="s">
        <v>260</v>
      </c>
      <c r="C312" s="40"/>
      <c r="D312" s="40"/>
      <c r="H312" s="114">
        <v>7810</v>
      </c>
      <c r="I312" s="114">
        <v>8198</v>
      </c>
    </row>
    <row r="313" spans="1:9" ht="15.75" customHeight="1" thickBot="1">
      <c r="A313" s="14"/>
      <c r="B313" s="14"/>
      <c r="H313" s="104">
        <f>SUM(H311:H312)</f>
        <v>9744</v>
      </c>
      <c r="I313" s="104">
        <f>SUM(I311:I312)</f>
        <v>9318</v>
      </c>
    </row>
    <row r="314" spans="1:9" ht="15.75" customHeight="1" thickTop="1">
      <c r="A314" s="14"/>
      <c r="B314" s="14"/>
      <c r="H314" s="4"/>
      <c r="I314" s="97"/>
    </row>
    <row r="315" spans="1:2" ht="15.75" customHeight="1">
      <c r="A315" s="14"/>
      <c r="B315" s="14"/>
    </row>
    <row r="316" spans="1:2" ht="15.75" customHeight="1">
      <c r="A316" s="14"/>
      <c r="B316" s="14"/>
    </row>
    <row r="317" spans="1:2" ht="15.75" customHeight="1">
      <c r="A317" s="14"/>
      <c r="B317" s="1" t="s">
        <v>117</v>
      </c>
    </row>
    <row r="318" spans="1:2" ht="15.75" customHeight="1">
      <c r="A318" s="14"/>
      <c r="B318" s="1"/>
    </row>
    <row r="319" spans="1:2" ht="15.75" customHeight="1">
      <c r="A319" s="14"/>
      <c r="B319" s="1"/>
    </row>
    <row r="320" spans="1:2" ht="15.75" customHeight="1">
      <c r="A320" s="14"/>
      <c r="B320" s="1"/>
    </row>
    <row r="321" spans="1:2" ht="15.75" customHeight="1">
      <c r="A321" s="14"/>
      <c r="B321" s="1"/>
    </row>
    <row r="322" spans="1:2" ht="15.75" customHeight="1">
      <c r="A322" s="14"/>
      <c r="B322" s="1"/>
    </row>
    <row r="323" spans="1:2" ht="15.75" customHeight="1">
      <c r="A323" s="14"/>
      <c r="B323" s="1" t="s">
        <v>258</v>
      </c>
    </row>
    <row r="324" spans="1:2" ht="15.75" customHeight="1">
      <c r="A324" s="14"/>
      <c r="B324" s="1" t="s">
        <v>118</v>
      </c>
    </row>
    <row r="325" spans="1:2" ht="15.75" customHeight="1">
      <c r="A325" s="14"/>
      <c r="B325" s="74" t="s">
        <v>282</v>
      </c>
    </row>
    <row r="326" spans="1:2" ht="15.75" customHeight="1">
      <c r="A326" s="14"/>
      <c r="B326" s="14"/>
    </row>
    <row r="327" spans="1:2" ht="15.75" customHeight="1">
      <c r="A327" s="14"/>
      <c r="B327" s="14"/>
    </row>
    <row r="328" spans="1:2" ht="15.75" customHeight="1">
      <c r="A328" s="14"/>
      <c r="B328" s="14"/>
    </row>
    <row r="329" spans="1:2" ht="15.75" customHeight="1">
      <c r="A329" s="14"/>
      <c r="B329" s="14"/>
    </row>
    <row r="330" spans="1:2" ht="15.75" customHeight="1">
      <c r="A330" s="14"/>
      <c r="B330" s="14"/>
    </row>
    <row r="331" spans="1:2" ht="15.75" customHeight="1">
      <c r="A331" s="14"/>
      <c r="B331" s="14"/>
    </row>
    <row r="332" spans="1:2" ht="15.75" customHeight="1">
      <c r="A332" s="14"/>
      <c r="B332" s="14"/>
    </row>
    <row r="333" spans="1:2" ht="15.75" customHeight="1">
      <c r="A333" s="14"/>
      <c r="B333" s="14"/>
    </row>
    <row r="334" spans="1:2" ht="15.75" customHeight="1">
      <c r="A334" s="14"/>
      <c r="B334" s="14"/>
    </row>
    <row r="335" spans="1:2" ht="15.75" customHeight="1">
      <c r="A335" s="14"/>
      <c r="B335" s="14"/>
    </row>
    <row r="336" spans="1:2" ht="15.75" customHeight="1">
      <c r="A336" s="14"/>
      <c r="B336" s="14"/>
    </row>
    <row r="337" spans="1:2" ht="15.75" customHeight="1">
      <c r="A337" s="14"/>
      <c r="B337" s="14"/>
    </row>
    <row r="338" spans="1:2" ht="15.75" customHeight="1">
      <c r="A338" s="14"/>
      <c r="B338" s="14"/>
    </row>
    <row r="339" spans="1:2" ht="15.75" customHeight="1">
      <c r="A339" s="14"/>
      <c r="B339" s="14"/>
    </row>
    <row r="340" spans="1:2" ht="15.75" customHeight="1">
      <c r="A340" s="14"/>
      <c r="B340" s="14"/>
    </row>
    <row r="341" spans="1:2" ht="15.75" customHeight="1">
      <c r="A341" s="14"/>
      <c r="B341" s="14"/>
    </row>
  </sheetData>
  <sheetProtection/>
  <mergeCells count="10">
    <mergeCell ref="F93:G93"/>
    <mergeCell ref="H93:I93"/>
    <mergeCell ref="H35:I35"/>
    <mergeCell ref="H36:I36"/>
    <mergeCell ref="F91:G91"/>
    <mergeCell ref="F92:G92"/>
    <mergeCell ref="H91:I91"/>
    <mergeCell ref="H92:I92"/>
    <mergeCell ref="F35:G35"/>
    <mergeCell ref="F36:G36"/>
  </mergeCells>
  <printOptions/>
  <pageMargins left="0.75" right="0.5" top="0.75" bottom="0" header="0.5" footer="0.25"/>
  <pageSetup firstPageNumber="9" useFirstPageNumber="1" horizontalDpi="600" verticalDpi="600" orientation="portrait" paperSize="9" scale="97" r:id="rId2"/>
  <headerFooter alignWithMargins="0">
    <oddFooter>&amp;C&amp;"Times New Roman,Regular"&amp;12&amp;P</oddFooter>
  </headerFooter>
  <rowBreaks count="6" manualBreakCount="6">
    <brk id="53" max="9" man="1"/>
    <brk id="89" max="9" man="1"/>
    <brk id="140" max="9" man="1"/>
    <brk id="185" max="9" man="1"/>
    <brk id="231" max="9" man="1"/>
    <brk id="28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Ng Soh Chew</cp:lastModifiedBy>
  <cp:lastPrinted>2012-02-20T07:58:36Z</cp:lastPrinted>
  <dcterms:created xsi:type="dcterms:W3CDTF">1999-11-05T02:33:07Z</dcterms:created>
  <dcterms:modified xsi:type="dcterms:W3CDTF">2012-02-20T08:00:51Z</dcterms:modified>
  <cp:category/>
  <cp:version/>
  <cp:contentType/>
  <cp:contentStatus/>
</cp:coreProperties>
</file>